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vg 2017\02-AW-Compta\Bilans\Au 2018-03-31\"/>
    </mc:Choice>
  </mc:AlternateContent>
  <bookViews>
    <workbookView xWindow="720" yWindow="300" windowWidth="19275" windowHeight="7950" tabRatio="659" firstSheet="1" activeTab="13"/>
  </bookViews>
  <sheets>
    <sheet name="Janv" sheetId="5" r:id="rId1"/>
    <sheet name="Février" sheetId="6" r:id="rId2"/>
    <sheet name="Mars" sheetId="7" r:id="rId3"/>
    <sheet name="Avril" sheetId="8" r:id="rId4"/>
    <sheet name="Mai" sheetId="9" r:id="rId5"/>
    <sheet name="Juin" sheetId="10" r:id="rId6"/>
    <sheet name="Juil" sheetId="11" r:id="rId7"/>
    <sheet name="Août" sheetId="12" r:id="rId8"/>
    <sheet name="Sept" sheetId="13" r:id="rId9"/>
    <sheet name="Oct" sheetId="14" r:id="rId10"/>
    <sheet name="Nov" sheetId="15" r:id="rId11"/>
    <sheet name="Déc" sheetId="16" r:id="rId12"/>
    <sheet name="Récapitulatif" sheetId="17" r:id="rId13"/>
    <sheet name="Feuil1" sheetId="18" r:id="rId14"/>
  </sheets>
  <definedNames>
    <definedName name="barème">Février!#REF!</definedName>
    <definedName name="barème2018">Janv!$A$3</definedName>
  </definedNames>
  <calcPr calcId="152511"/>
</workbook>
</file>

<file path=xl/calcChain.xml><?xml version="1.0" encoding="utf-8"?>
<calcChain xmlns="http://schemas.openxmlformats.org/spreadsheetml/2006/main">
  <c r="K12" i="18" l="1"/>
  <c r="K13" i="18"/>
  <c r="K14" i="18"/>
  <c r="K11" i="18"/>
  <c r="I16" i="18"/>
  <c r="B16" i="18"/>
  <c r="G13" i="17"/>
  <c r="D19" i="17" l="1"/>
  <c r="E19" i="17" s="1"/>
  <c r="C19" i="17"/>
  <c r="E16" i="17" l="1"/>
  <c r="D12" i="17" l="1"/>
  <c r="L35" i="10"/>
  <c r="D9" i="17" s="1"/>
  <c r="L36" i="9"/>
  <c r="D8" i="17" s="1"/>
  <c r="L36" i="16"/>
  <c r="D15" i="17" s="1"/>
  <c r="L35" i="15"/>
  <c r="D14" i="17" s="1"/>
  <c r="L36" i="14"/>
  <c r="D13" i="17" s="1"/>
  <c r="L35" i="13"/>
  <c r="L36" i="12"/>
  <c r="D11" i="17" s="1"/>
  <c r="L36" i="11"/>
  <c r="D10" i="17" s="1"/>
  <c r="L35" i="8"/>
  <c r="D7" i="17" s="1"/>
  <c r="L36" i="7"/>
  <c r="D6" i="17" s="1"/>
  <c r="L33" i="6"/>
  <c r="D5" i="17" s="1"/>
  <c r="L36" i="5"/>
  <c r="D4" i="17" s="1"/>
  <c r="D18" i="16"/>
  <c r="D32" i="15"/>
  <c r="D31" i="15"/>
  <c r="D34" i="14"/>
  <c r="F34" i="14" s="1"/>
  <c r="D28" i="14"/>
  <c r="D22" i="14"/>
  <c r="F22" i="14" s="1"/>
  <c r="D24" i="14"/>
  <c r="D17" i="14"/>
  <c r="D16" i="14"/>
  <c r="D10" i="14"/>
  <c r="F10" i="14" s="1"/>
  <c r="D31" i="13"/>
  <c r="D31" i="11"/>
  <c r="D15" i="11"/>
  <c r="D10" i="11"/>
  <c r="D33" i="9"/>
  <c r="D34" i="9"/>
  <c r="F34" i="9" s="1"/>
  <c r="D20" i="9"/>
  <c r="D9" i="9"/>
  <c r="D15" i="8"/>
  <c r="D12" i="8"/>
  <c r="D26" i="7"/>
  <c r="D25" i="7"/>
  <c r="D21" i="7"/>
  <c r="D18" i="7"/>
  <c r="D13" i="7"/>
  <c r="D11" i="7"/>
  <c r="D25" i="6"/>
  <c r="M33" i="6"/>
  <c r="C5" i="17" s="1"/>
  <c r="E32" i="8"/>
  <c r="F32" i="8" s="1"/>
  <c r="E32" i="7"/>
  <c r="F32" i="7" s="1"/>
  <c r="E33" i="7"/>
  <c r="F33" i="7" s="1"/>
  <c r="E34" i="7"/>
  <c r="F34" i="7" s="1"/>
  <c r="E35" i="7"/>
  <c r="F35" i="7" s="1"/>
  <c r="E32" i="10"/>
  <c r="E32" i="9"/>
  <c r="E33" i="9"/>
  <c r="E34" i="9"/>
  <c r="E35" i="9"/>
  <c r="F35" i="9" s="1"/>
  <c r="E32" i="11"/>
  <c r="F32" i="11" s="1"/>
  <c r="E33" i="11"/>
  <c r="E34" i="11"/>
  <c r="E35" i="11"/>
  <c r="F35" i="11" s="1"/>
  <c r="E32" i="13"/>
  <c r="E32" i="15"/>
  <c r="E34" i="14"/>
  <c r="E35" i="14"/>
  <c r="F35" i="14" s="1"/>
  <c r="E35" i="16"/>
  <c r="E32" i="16"/>
  <c r="M36" i="16"/>
  <c r="C15" i="17" s="1"/>
  <c r="E34" i="16"/>
  <c r="E33" i="16"/>
  <c r="F33" i="16" s="1"/>
  <c r="E31" i="16"/>
  <c r="F31" i="16" s="1"/>
  <c r="E30" i="16"/>
  <c r="E29" i="16"/>
  <c r="E28" i="16"/>
  <c r="E27" i="16"/>
  <c r="E26" i="16"/>
  <c r="E25" i="16"/>
  <c r="E24" i="16"/>
  <c r="E23" i="16"/>
  <c r="E22" i="16"/>
  <c r="E21" i="16"/>
  <c r="F21" i="16" s="1"/>
  <c r="E20" i="16"/>
  <c r="E19" i="16"/>
  <c r="E18" i="16"/>
  <c r="E17" i="16"/>
  <c r="E16" i="16"/>
  <c r="F15" i="16"/>
  <c r="E15" i="16"/>
  <c r="E14" i="16"/>
  <c r="E13" i="16"/>
  <c r="F12" i="16"/>
  <c r="E12" i="16"/>
  <c r="E11" i="16"/>
  <c r="E10" i="16"/>
  <c r="F9" i="16"/>
  <c r="E9" i="16"/>
  <c r="E8" i="16"/>
  <c r="E7" i="16"/>
  <c r="E6" i="16"/>
  <c r="E5" i="16"/>
  <c r="M35" i="15"/>
  <c r="C14" i="17" s="1"/>
  <c r="E34" i="15"/>
  <c r="F34" i="15" s="1"/>
  <c r="E33" i="15"/>
  <c r="F33" i="15" s="1"/>
  <c r="E31" i="15"/>
  <c r="F31" i="15" s="1"/>
  <c r="E30" i="15"/>
  <c r="E29" i="15"/>
  <c r="E28" i="15"/>
  <c r="F28" i="15" s="1"/>
  <c r="E27" i="15"/>
  <c r="F27" i="15" s="1"/>
  <c r="E26" i="15"/>
  <c r="F26" i="15" s="1"/>
  <c r="E25" i="15"/>
  <c r="F25" i="15" s="1"/>
  <c r="E24" i="15"/>
  <c r="F24" i="15" s="1"/>
  <c r="E23" i="15"/>
  <c r="E22" i="15"/>
  <c r="E21" i="15"/>
  <c r="F21" i="15" s="1"/>
  <c r="E20" i="15"/>
  <c r="F20" i="15" s="1"/>
  <c r="E19" i="15"/>
  <c r="F19" i="15" s="1"/>
  <c r="E18" i="15"/>
  <c r="F18" i="15" s="1"/>
  <c r="E17" i="15"/>
  <c r="F17" i="15" s="1"/>
  <c r="E16" i="15"/>
  <c r="E15" i="15"/>
  <c r="E14" i="15"/>
  <c r="F14" i="15" s="1"/>
  <c r="E13" i="15"/>
  <c r="F13" i="15" s="1"/>
  <c r="E12" i="15"/>
  <c r="F12" i="15" s="1"/>
  <c r="E11" i="15"/>
  <c r="F11" i="15" s="1"/>
  <c r="E10" i="15"/>
  <c r="F10" i="15" s="1"/>
  <c r="E9" i="15"/>
  <c r="E8" i="15"/>
  <c r="E7" i="15"/>
  <c r="F7" i="15" s="1"/>
  <c r="E6" i="15"/>
  <c r="F6" i="15" s="1"/>
  <c r="E5" i="15"/>
  <c r="M36" i="14"/>
  <c r="C13" i="17" s="1"/>
  <c r="E31" i="14"/>
  <c r="F31" i="14" s="1"/>
  <c r="E30" i="14"/>
  <c r="F30" i="14" s="1"/>
  <c r="E29" i="14"/>
  <c r="F29" i="14" s="1"/>
  <c r="E28" i="14"/>
  <c r="F28" i="14" s="1"/>
  <c r="E27" i="14"/>
  <c r="F27" i="14" s="1"/>
  <c r="E24" i="14"/>
  <c r="F24" i="14" s="1"/>
  <c r="E23" i="14"/>
  <c r="F23" i="14" s="1"/>
  <c r="E22" i="14"/>
  <c r="E21" i="14"/>
  <c r="F21" i="14" s="1"/>
  <c r="E20" i="14"/>
  <c r="F20" i="14" s="1"/>
  <c r="E17" i="14"/>
  <c r="E16" i="14"/>
  <c r="F16" i="14" s="1"/>
  <c r="E15" i="14"/>
  <c r="F15" i="14" s="1"/>
  <c r="E14" i="14"/>
  <c r="F14" i="14" s="1"/>
  <c r="E13" i="14"/>
  <c r="F13" i="14" s="1"/>
  <c r="E10" i="14"/>
  <c r="E9" i="14"/>
  <c r="F9" i="14" s="1"/>
  <c r="E8" i="14"/>
  <c r="F8" i="14" s="1"/>
  <c r="E7" i="14"/>
  <c r="F7" i="14" s="1"/>
  <c r="E6" i="14"/>
  <c r="F6" i="14" s="1"/>
  <c r="E5" i="14"/>
  <c r="F5" i="14" s="1"/>
  <c r="M35" i="13"/>
  <c r="C12" i="17" s="1"/>
  <c r="E33" i="13"/>
  <c r="F33" i="13" s="1"/>
  <c r="E31" i="13"/>
  <c r="F31" i="13" s="1"/>
  <c r="E30" i="13"/>
  <c r="E29" i="13"/>
  <c r="E26" i="13"/>
  <c r="E25" i="13"/>
  <c r="E24" i="13"/>
  <c r="E23" i="13"/>
  <c r="E22" i="13"/>
  <c r="E19" i="13"/>
  <c r="E18" i="13"/>
  <c r="E17" i="13"/>
  <c r="E16" i="13"/>
  <c r="E15" i="13"/>
  <c r="F15" i="13" s="1"/>
  <c r="E12" i="13"/>
  <c r="F12" i="13" s="1"/>
  <c r="E11" i="13"/>
  <c r="E10" i="13"/>
  <c r="E9" i="13"/>
  <c r="F9" i="13" s="1"/>
  <c r="E8" i="13"/>
  <c r="E5" i="13"/>
  <c r="M36" i="12"/>
  <c r="C11" i="17" s="1"/>
  <c r="F15" i="12"/>
  <c r="E15" i="12"/>
  <c r="E14" i="12"/>
  <c r="E13" i="12"/>
  <c r="F12" i="12"/>
  <c r="E12" i="12"/>
  <c r="E11" i="12"/>
  <c r="E8" i="12"/>
  <c r="E7" i="12"/>
  <c r="E6" i="12"/>
  <c r="E5" i="12"/>
  <c r="M36" i="11"/>
  <c r="C10" i="17" s="1"/>
  <c r="F33" i="11"/>
  <c r="E31" i="11"/>
  <c r="E30" i="11"/>
  <c r="F30" i="11" s="1"/>
  <c r="E29" i="11"/>
  <c r="F29" i="11" s="1"/>
  <c r="E28" i="11"/>
  <c r="F28" i="11" s="1"/>
  <c r="E27" i="11"/>
  <c r="E26" i="11"/>
  <c r="E25" i="11"/>
  <c r="F25" i="11" s="1"/>
  <c r="E24" i="11"/>
  <c r="F24" i="11" s="1"/>
  <c r="E23" i="11"/>
  <c r="F23" i="11" s="1"/>
  <c r="E22" i="11"/>
  <c r="F22" i="11" s="1"/>
  <c r="E21" i="11"/>
  <c r="F21" i="11" s="1"/>
  <c r="E20" i="11"/>
  <c r="E19" i="11"/>
  <c r="E18" i="11"/>
  <c r="E17" i="11"/>
  <c r="F17" i="11" s="1"/>
  <c r="E16" i="11"/>
  <c r="F16" i="11" s="1"/>
  <c r="E15" i="11"/>
  <c r="F15" i="11" s="1"/>
  <c r="E14" i="11"/>
  <c r="F14" i="11" s="1"/>
  <c r="E13" i="11"/>
  <c r="E12" i="11"/>
  <c r="F12" i="11" s="1"/>
  <c r="E11" i="11"/>
  <c r="F11" i="11" s="1"/>
  <c r="E10" i="11"/>
  <c r="E9" i="11"/>
  <c r="F9" i="11" s="1"/>
  <c r="E8" i="11"/>
  <c r="F8" i="11" s="1"/>
  <c r="E7" i="11"/>
  <c r="F7" i="11" s="1"/>
  <c r="M35" i="10"/>
  <c r="C9" i="17" s="1"/>
  <c r="E34" i="10"/>
  <c r="E33" i="10"/>
  <c r="F33" i="10" s="1"/>
  <c r="E31" i="10"/>
  <c r="F31" i="10" s="1"/>
  <c r="E30" i="10"/>
  <c r="E29" i="10"/>
  <c r="E28" i="10"/>
  <c r="E27" i="10"/>
  <c r="E26" i="10"/>
  <c r="E25" i="10"/>
  <c r="E24" i="10"/>
  <c r="E23" i="10"/>
  <c r="E22" i="10"/>
  <c r="E21" i="10"/>
  <c r="F21" i="10" s="1"/>
  <c r="E20" i="10"/>
  <c r="E19" i="10"/>
  <c r="E18" i="10"/>
  <c r="E17" i="10"/>
  <c r="E16" i="10"/>
  <c r="E15" i="10"/>
  <c r="F15" i="10" s="1"/>
  <c r="E14" i="10"/>
  <c r="E13" i="10"/>
  <c r="E12" i="10"/>
  <c r="F12" i="10" s="1"/>
  <c r="E11" i="10"/>
  <c r="E10" i="10"/>
  <c r="E9" i="10"/>
  <c r="F9" i="10" s="1"/>
  <c r="E8" i="10"/>
  <c r="E7" i="10"/>
  <c r="E6" i="10"/>
  <c r="E5" i="10"/>
  <c r="M36" i="9"/>
  <c r="C8" i="17" s="1"/>
  <c r="E31" i="9"/>
  <c r="F31" i="9" s="1"/>
  <c r="E30" i="9"/>
  <c r="F30" i="9" s="1"/>
  <c r="E28" i="9"/>
  <c r="F28" i="9" s="1"/>
  <c r="E27" i="9"/>
  <c r="F27" i="9" s="1"/>
  <c r="E26" i="9"/>
  <c r="F26" i="9" s="1"/>
  <c r="E25" i="9"/>
  <c r="E24" i="9"/>
  <c r="E23" i="9"/>
  <c r="F23" i="9" s="1"/>
  <c r="E22" i="9"/>
  <c r="F22" i="9" s="1"/>
  <c r="E21" i="9"/>
  <c r="F21" i="9" s="1"/>
  <c r="E20" i="9"/>
  <c r="E19" i="9"/>
  <c r="F19" i="9" s="1"/>
  <c r="E18" i="9"/>
  <c r="E17" i="9"/>
  <c r="E16" i="9"/>
  <c r="F16" i="9" s="1"/>
  <c r="E15" i="9"/>
  <c r="F15" i="9" s="1"/>
  <c r="E14" i="9"/>
  <c r="F14" i="9" s="1"/>
  <c r="E13" i="9"/>
  <c r="F13" i="9" s="1"/>
  <c r="E11" i="9"/>
  <c r="E10" i="9"/>
  <c r="E9" i="9"/>
  <c r="E8" i="9"/>
  <c r="F8" i="9" s="1"/>
  <c r="E7" i="9"/>
  <c r="F7" i="9" s="1"/>
  <c r="E6" i="9"/>
  <c r="F6" i="9" s="1"/>
  <c r="M35" i="8"/>
  <c r="C7" i="17" s="1"/>
  <c r="E34" i="8"/>
  <c r="E33" i="8"/>
  <c r="F33" i="8" s="1"/>
  <c r="E31" i="8"/>
  <c r="F31" i="8" s="1"/>
  <c r="E30" i="8"/>
  <c r="F30" i="8" s="1"/>
  <c r="E29" i="8"/>
  <c r="F29" i="8" s="1"/>
  <c r="E28" i="8"/>
  <c r="F28" i="8" s="1"/>
  <c r="E27" i="8"/>
  <c r="E26" i="8"/>
  <c r="E25" i="8"/>
  <c r="F25" i="8" s="1"/>
  <c r="E24" i="8"/>
  <c r="F24" i="8" s="1"/>
  <c r="E23" i="8"/>
  <c r="F23" i="8" s="1"/>
  <c r="E22" i="8"/>
  <c r="F22" i="8" s="1"/>
  <c r="E21" i="8"/>
  <c r="F21" i="8" s="1"/>
  <c r="E20" i="8"/>
  <c r="E19" i="8"/>
  <c r="E18" i="8"/>
  <c r="F18" i="8" s="1"/>
  <c r="E17" i="8"/>
  <c r="F17" i="8" s="1"/>
  <c r="E16" i="8"/>
  <c r="F16" i="8" s="1"/>
  <c r="E15" i="8"/>
  <c r="F15" i="8" s="1"/>
  <c r="E14" i="8"/>
  <c r="F14" i="8" s="1"/>
  <c r="E13" i="8"/>
  <c r="E12" i="8"/>
  <c r="F12" i="8" s="1"/>
  <c r="E11" i="8"/>
  <c r="F11" i="8" s="1"/>
  <c r="E10" i="8"/>
  <c r="F10" i="8" s="1"/>
  <c r="E9" i="8"/>
  <c r="F9" i="8" s="1"/>
  <c r="E8" i="8"/>
  <c r="F8" i="8" s="1"/>
  <c r="E7" i="8"/>
  <c r="F7" i="8" s="1"/>
  <c r="E6" i="8"/>
  <c r="E5" i="8"/>
  <c r="M36" i="7"/>
  <c r="C6" i="17" s="1"/>
  <c r="E31" i="7"/>
  <c r="F31" i="7" s="1"/>
  <c r="E30" i="7"/>
  <c r="F30" i="7" s="1"/>
  <c r="E29" i="7"/>
  <c r="F29" i="7" s="1"/>
  <c r="E28" i="7"/>
  <c r="F28" i="7" s="1"/>
  <c r="E27" i="7"/>
  <c r="F27" i="7" s="1"/>
  <c r="E26" i="7"/>
  <c r="F26" i="7" s="1"/>
  <c r="E25" i="7"/>
  <c r="F25" i="7" s="1"/>
  <c r="E24" i="7"/>
  <c r="F24" i="7" s="1"/>
  <c r="E23" i="7"/>
  <c r="F23" i="7" s="1"/>
  <c r="E22" i="7"/>
  <c r="F22" i="7" s="1"/>
  <c r="E21" i="7"/>
  <c r="E20" i="7"/>
  <c r="F20" i="7" s="1"/>
  <c r="E19" i="7"/>
  <c r="F19" i="7" s="1"/>
  <c r="E18" i="7"/>
  <c r="F18" i="7" s="1"/>
  <c r="E17" i="7"/>
  <c r="F17" i="7" s="1"/>
  <c r="E16" i="7"/>
  <c r="F16" i="7" s="1"/>
  <c r="E15" i="7"/>
  <c r="F15" i="7" s="1"/>
  <c r="E14" i="7"/>
  <c r="F14" i="7" s="1"/>
  <c r="E13" i="7"/>
  <c r="F13" i="7" s="1"/>
  <c r="E12" i="7"/>
  <c r="F12" i="7" s="1"/>
  <c r="E11" i="7"/>
  <c r="E10" i="7"/>
  <c r="F10" i="7" s="1"/>
  <c r="E9" i="7"/>
  <c r="F9" i="7" s="1"/>
  <c r="E8" i="7"/>
  <c r="F8" i="7" s="1"/>
  <c r="E7" i="7"/>
  <c r="F7" i="7" s="1"/>
  <c r="E6" i="7"/>
  <c r="F6" i="7" s="1"/>
  <c r="E5" i="7"/>
  <c r="F5" i="7" s="1"/>
  <c r="E6" i="6"/>
  <c r="F6" i="6" s="1"/>
  <c r="E7" i="6"/>
  <c r="F7" i="6" s="1"/>
  <c r="E8" i="6"/>
  <c r="F8" i="6" s="1"/>
  <c r="E9" i="6"/>
  <c r="F9" i="6" s="1"/>
  <c r="E10" i="6"/>
  <c r="F10" i="6" s="1"/>
  <c r="E11" i="6"/>
  <c r="F11" i="6" s="1"/>
  <c r="E12" i="6"/>
  <c r="F12" i="6" s="1"/>
  <c r="E13" i="6"/>
  <c r="F13" i="6" s="1"/>
  <c r="E14" i="6"/>
  <c r="F14" i="6" s="1"/>
  <c r="E15" i="6"/>
  <c r="E16" i="6"/>
  <c r="F16" i="6" s="1"/>
  <c r="E17" i="6"/>
  <c r="F17" i="6" s="1"/>
  <c r="E18" i="6"/>
  <c r="F18" i="6" s="1"/>
  <c r="E19" i="6"/>
  <c r="F19" i="6" s="1"/>
  <c r="E20" i="6"/>
  <c r="F20" i="6" s="1"/>
  <c r="E21" i="6"/>
  <c r="F21" i="6" s="1"/>
  <c r="E22" i="6"/>
  <c r="F22" i="6" s="1"/>
  <c r="E23" i="6"/>
  <c r="F23" i="6" s="1"/>
  <c r="E24" i="6"/>
  <c r="F24" i="6" s="1"/>
  <c r="E25" i="6"/>
  <c r="F25" i="6" s="1"/>
  <c r="E26" i="6"/>
  <c r="F26" i="6" s="1"/>
  <c r="E27" i="6"/>
  <c r="F27" i="6" s="1"/>
  <c r="E28" i="6"/>
  <c r="F28" i="6" s="1"/>
  <c r="E29" i="6"/>
  <c r="F29" i="6" s="1"/>
  <c r="E30" i="6"/>
  <c r="F30" i="6" s="1"/>
  <c r="E31" i="6"/>
  <c r="F31" i="6" s="1"/>
  <c r="E32" i="6"/>
  <c r="F32" i="6" s="1"/>
  <c r="E5" i="6"/>
  <c r="F5" i="6" s="1"/>
  <c r="E6" i="5"/>
  <c r="F6" i="5" s="1"/>
  <c r="E7" i="5"/>
  <c r="F7" i="5" s="1"/>
  <c r="E8" i="5"/>
  <c r="F8" i="5" s="1"/>
  <c r="E9" i="5"/>
  <c r="F9" i="5" s="1"/>
  <c r="E10" i="5"/>
  <c r="F10" i="5" s="1"/>
  <c r="E11" i="5"/>
  <c r="F11" i="5" s="1"/>
  <c r="E12" i="5"/>
  <c r="F12" i="5" s="1"/>
  <c r="E13" i="5"/>
  <c r="F13" i="5" s="1"/>
  <c r="E14" i="5"/>
  <c r="F14" i="5" s="1"/>
  <c r="E15" i="5"/>
  <c r="E16" i="5"/>
  <c r="F16" i="5" s="1"/>
  <c r="E17" i="5"/>
  <c r="F17" i="5" s="1"/>
  <c r="E18" i="5"/>
  <c r="F18" i="5" s="1"/>
  <c r="E19" i="5"/>
  <c r="F19" i="5" s="1"/>
  <c r="E20" i="5"/>
  <c r="F20" i="5" s="1"/>
  <c r="E21" i="5"/>
  <c r="E22" i="5"/>
  <c r="F22" i="5" s="1"/>
  <c r="E23" i="5"/>
  <c r="F23" i="5" s="1"/>
  <c r="E24" i="5"/>
  <c r="F24" i="5" s="1"/>
  <c r="E25" i="5"/>
  <c r="F25" i="5" s="1"/>
  <c r="E26" i="5"/>
  <c r="F26" i="5" s="1"/>
  <c r="E27" i="5"/>
  <c r="F27" i="5" s="1"/>
  <c r="E28" i="5"/>
  <c r="F28" i="5" s="1"/>
  <c r="E29" i="5"/>
  <c r="F29" i="5" s="1"/>
  <c r="E30" i="5"/>
  <c r="F30" i="5" s="1"/>
  <c r="E31" i="5"/>
  <c r="E32" i="5"/>
  <c r="E33" i="5"/>
  <c r="F33" i="5" s="1"/>
  <c r="E34" i="5"/>
  <c r="F34" i="5" s="1"/>
  <c r="E35" i="5"/>
  <c r="F35" i="5" s="1"/>
  <c r="E5" i="5"/>
  <c r="F5" i="5" s="1"/>
  <c r="F15" i="6"/>
  <c r="D21" i="5"/>
  <c r="F21" i="5" s="1"/>
  <c r="D32" i="5"/>
  <c r="D31" i="5"/>
  <c r="F31" i="5" s="1"/>
  <c r="D15" i="5"/>
  <c r="F15" i="5" s="1"/>
  <c r="M14" i="5"/>
  <c r="M13" i="5"/>
  <c r="M35" i="5"/>
  <c r="M34" i="5"/>
  <c r="M30" i="5"/>
  <c r="M29" i="5"/>
  <c r="M28" i="5"/>
  <c r="M27" i="5"/>
  <c r="M24" i="5"/>
  <c r="M23" i="5"/>
  <c r="M22" i="5"/>
  <c r="M17" i="5"/>
  <c r="M16" i="5"/>
  <c r="F11" i="7" l="1"/>
  <c r="F20" i="9"/>
  <c r="F33" i="9"/>
  <c r="F32" i="15"/>
  <c r="F9" i="9"/>
  <c r="F10" i="11"/>
  <c r="F31" i="11"/>
  <c r="F17" i="14"/>
  <c r="F21" i="7"/>
  <c r="D16" i="17"/>
  <c r="F33" i="6"/>
  <c r="B5" i="17" s="1"/>
  <c r="F36" i="9"/>
  <c r="B8" i="17" s="1"/>
  <c r="F35" i="13"/>
  <c r="B12" i="17" s="1"/>
  <c r="F36" i="11"/>
  <c r="B10" i="17" s="1"/>
  <c r="F36" i="12"/>
  <c r="B11" i="17" s="1"/>
  <c r="F36" i="14"/>
  <c r="B13" i="17" s="1"/>
  <c r="F36" i="16"/>
  <c r="B15" i="17" s="1"/>
  <c r="M36" i="5"/>
  <c r="C4" i="17" s="1"/>
  <c r="C16" i="17" s="1"/>
  <c r="F32" i="5"/>
  <c r="F36" i="7"/>
  <c r="B6" i="17" s="1"/>
  <c r="F35" i="10"/>
  <c r="B9" i="17" s="1"/>
  <c r="F35" i="15"/>
  <c r="B14" i="17" s="1"/>
  <c r="F35" i="8"/>
  <c r="B7" i="17" s="1"/>
  <c r="F36" i="5" l="1"/>
  <c r="B4" i="17" s="1"/>
  <c r="B16" i="17" s="1"/>
</calcChain>
</file>

<file path=xl/sharedStrings.xml><?xml version="1.0" encoding="utf-8"?>
<sst xmlns="http://schemas.openxmlformats.org/spreadsheetml/2006/main" count="1318" uniqueCount="174">
  <si>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</si>
  <si>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</si>
  <si>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</si>
  <si>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</si>
  <si>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</si>
  <si>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</si>
  <si>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</si>
  <si>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</si>
  <si>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</si>
  <si>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</si>
  <si>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</si>
  <si>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</si>
  <si>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J</t>
  </si>
  <si>
    <t>D</t>
  </si>
  <si>
    <t>Km</t>
  </si>
  <si>
    <t>M</t>
  </si>
  <si>
    <t>S</t>
  </si>
  <si>
    <t>V</t>
  </si>
  <si>
    <t>L</t>
  </si>
  <si>
    <t>Congé</t>
  </si>
  <si>
    <t>Repas</t>
  </si>
  <si>
    <t>Fête du travail</t>
  </si>
  <si>
    <t>Armistice 1945</t>
  </si>
  <si>
    <t>Ascension</t>
  </si>
  <si>
    <t>Pentecôte</t>
  </si>
  <si>
    <t>Fête nationale</t>
  </si>
  <si>
    <t>L. de Pâques</t>
  </si>
  <si>
    <t>Jour de l'an</t>
  </si>
  <si>
    <t>Assomption</t>
  </si>
  <si>
    <t>Armistice 1948</t>
  </si>
  <si>
    <t>Toussaint</t>
  </si>
  <si>
    <t>Noël</t>
  </si>
  <si>
    <t>EML Pianos</t>
  </si>
  <si>
    <t>Buro</t>
  </si>
  <si>
    <t>BBI</t>
  </si>
  <si>
    <t>TOTAL</t>
  </si>
  <si>
    <t>New DecoBat</t>
  </si>
  <si>
    <t>Aller : Craintilleux - Pontoise</t>
  </si>
  <si>
    <t>Retour : Pontoise (Tassin ) Vienne</t>
  </si>
  <si>
    <t>Dépl. Prospect</t>
  </si>
  <si>
    <t>185 Rue André Citroën, 69740 Genas</t>
  </si>
  <si>
    <t>370 Rue Albert Camus, 42350 La Talaudière</t>
  </si>
  <si>
    <t>Ad Arnaud Demolition</t>
  </si>
  <si>
    <t>13 Quai Pasteur - 38200 Vienne</t>
  </si>
  <si>
    <t>ECO RENT</t>
  </si>
  <si>
    <t>RDV client</t>
  </si>
  <si>
    <t>Remboursement de frais</t>
  </si>
  <si>
    <t>Frais réel déclaration revenus</t>
  </si>
  <si>
    <t>27 Quai Romain Rolland, 69005 Lyon</t>
  </si>
  <si>
    <t>Total</t>
  </si>
  <si>
    <t>Nbe KM</t>
  </si>
  <si>
    <t>Date</t>
  </si>
  <si>
    <t>Destination</t>
  </si>
  <si>
    <t>Client / Prospect</t>
  </si>
  <si>
    <t>Coëf.</t>
  </si>
  <si>
    <t>barème : d x 0,543</t>
  </si>
  <si>
    <t>Décembre 2017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</si>
  <si>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</si>
  <si>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</si>
  <si>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</si>
  <si>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</si>
  <si>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</si>
  <si>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</si>
  <si>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</si>
  <si>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</si>
  <si>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</si>
  <si>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</si>
  <si>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</si>
  <si>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</si>
  <si>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</si>
  <si>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</si>
  <si>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</si>
  <si>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</si>
  <si>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</si>
  <si>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</si>
  <si>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</si>
  <si>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</si>
  <si>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</si>
  <si>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</si>
  <si>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</si>
  <si>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</si>
  <si>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</si>
  <si>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</si>
  <si>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</si>
  <si>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</si>
  <si>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</si>
  <si>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</si>
  <si>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</si>
  <si>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Novembre 2017</t>
  </si>
  <si>
    <t>Prospect</t>
  </si>
  <si>
    <t>Extérieur</t>
  </si>
  <si>
    <t>Bureau</t>
  </si>
  <si>
    <t>Prosp. Matin</t>
  </si>
  <si>
    <t>Auberives sur Varèze</t>
  </si>
  <si>
    <t>Mairie</t>
  </si>
  <si>
    <t>2 Rue des Ecoles - Auberives sur Varèze</t>
  </si>
  <si>
    <t>Buralistes de la Loire</t>
  </si>
  <si>
    <t>Chez Joelle - Craintilleux</t>
  </si>
  <si>
    <t>Formation Adwords</t>
  </si>
  <si>
    <t>Booster Com - 43 Rue Benoît Bennier - 69260 Charbnnières les Bains</t>
  </si>
  <si>
    <t>Formation Google Adwords</t>
  </si>
  <si>
    <t>ALSH</t>
  </si>
  <si>
    <t>5 Rue Emile Romanet 38370 St Clair du Rhone</t>
  </si>
  <si>
    <t>ALSH matin</t>
  </si>
  <si>
    <t>La Roche - 71570 Chasselas</t>
  </si>
  <si>
    <t xml:space="preserve">Moulin de St Veran </t>
  </si>
  <si>
    <t>Moulin St Veran</t>
  </si>
  <si>
    <t>Repos</t>
  </si>
  <si>
    <t>CFBM</t>
  </si>
  <si>
    <t>PMR</t>
  </si>
  <si>
    <t>53 Rue de l'Etang - 69760 Limonest</t>
  </si>
  <si>
    <t>CultureFood</t>
  </si>
  <si>
    <t>PMR du Rhône</t>
  </si>
  <si>
    <t>27 rue de la Favorite - 69005 Lyon</t>
  </si>
  <si>
    <t>Travail à domicile</t>
  </si>
  <si>
    <t>Buraliste</t>
  </si>
  <si>
    <t>Auberives/Varèze</t>
  </si>
  <si>
    <t>Travail depuis domicile</t>
  </si>
  <si>
    <t>Buralistes</t>
  </si>
  <si>
    <t>Fabienne</t>
  </si>
  <si>
    <t>Jury BTS St Romain en Gal</t>
  </si>
  <si>
    <t>Auberives</t>
  </si>
  <si>
    <t>3 Chemin du Génie  - 69200 Vénissieux</t>
  </si>
  <si>
    <t xml:space="preserve">Stoca </t>
  </si>
  <si>
    <t>Stoca</t>
  </si>
  <si>
    <t>Travail depuis le domicile</t>
  </si>
  <si>
    <t>Idéal Promotion</t>
  </si>
  <si>
    <t>73 ter Rue Francis de Pressensé - 69100 Villeurbanne</t>
  </si>
  <si>
    <t>Idéal Promo (jusqu'à 14h)</t>
  </si>
  <si>
    <t>Double S</t>
  </si>
  <si>
    <t>533 Chemin de Machon 69400 Gleize</t>
  </si>
  <si>
    <t>28 Chemin de Montray - 69110 Ste Foy les Lyon</t>
  </si>
  <si>
    <t>Délicieusement Votre</t>
  </si>
  <si>
    <t>Mairie St Clair</t>
  </si>
  <si>
    <t>Mairie de St Clair du Rhône</t>
  </si>
  <si>
    <t>Place Charles de Gaulle 38370 St Clair du Rhône</t>
  </si>
  <si>
    <t>VTC chez Booster Com</t>
  </si>
  <si>
    <t>43 Rue Benoît Bennier - 69260 Charbnnières les Bains</t>
  </si>
  <si>
    <t>Booster</t>
  </si>
  <si>
    <t>Systherm</t>
  </si>
  <si>
    <t>886 Route de la Lombardière 38200 Luzinay</t>
  </si>
  <si>
    <t>Diplex</t>
  </si>
  <si>
    <t>ZA de la Pichatière - Avenue Aldo Eriani + 38430 Moirans</t>
  </si>
  <si>
    <t>Diplex (Tdours)</t>
  </si>
  <si>
    <t>Année 2017</t>
  </si>
  <si>
    <t>Frais sté</t>
  </si>
  <si>
    <t>Déclaration revenu</t>
  </si>
  <si>
    <t>Ramadan du 27/05 au 25/05</t>
  </si>
  <si>
    <t>Ramadan du 27/05 au 25/06</t>
  </si>
  <si>
    <t>Rémunération</t>
  </si>
  <si>
    <t>Repas Noel</t>
  </si>
  <si>
    <t>Resto</t>
  </si>
  <si>
    <t>RDV</t>
  </si>
  <si>
    <t>Resto Belleville</t>
  </si>
  <si>
    <t>Règle km</t>
  </si>
  <si>
    <t>de 5001 à 20000</t>
  </si>
  <si>
    <t>(dx0,305)+1188</t>
  </si>
  <si>
    <t>137x4,75</t>
  </si>
  <si>
    <t>(12432x0,305)+1188</t>
  </si>
  <si>
    <t>LEP</t>
  </si>
  <si>
    <t>Remises bancaires</t>
  </si>
  <si>
    <t>Ressources</t>
  </si>
  <si>
    <t>Chq 250</t>
  </si>
  <si>
    <t>Chq 247</t>
  </si>
  <si>
    <t>Chq 241</t>
  </si>
  <si>
    <t>Chq 243</t>
  </si>
  <si>
    <t>Chq 237</t>
  </si>
  <si>
    <t>Chq 234</t>
  </si>
  <si>
    <t>Chq 232</t>
  </si>
  <si>
    <t>Chq 229</t>
  </si>
  <si>
    <t>Rémunération Allizeo Web</t>
  </si>
  <si>
    <t>A. B.</t>
  </si>
  <si>
    <t>A. R.</t>
  </si>
  <si>
    <t>Liquide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</si>
</sst>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\-mmm\-yyyy"/>
    <numFmt numFmtId="165" formatCode="_-* #,##0\ _€_-;\-* #,##0\ _€_-;_-* &quot;-&quot;??\ _€_-;_-@_-"/>
  </numFmts>
  <fonts count="14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FF0000"/>
      <name val="Verdana"/>
      <family val="2"/>
    </font>
    <font>
      <sz val="9"/>
      <name val="Geneva"/>
    </font>
    <font>
      <b/>
      <sz val="10"/>
      <name val="Verdana"/>
      <family val="2"/>
    </font>
    <font>
      <sz val="10"/>
      <name val="Verdana"/>
      <family val="2"/>
    </font>
    <font>
      <b/>
      <i/>
      <u/>
      <sz val="10"/>
      <name val="Verdana"/>
      <family val="2"/>
    </font>
    <font>
      <sz val="16"/>
      <color theme="1"/>
      <name val="Ubuntu"/>
      <family val="2"/>
    </font>
    <font>
      <sz val="16"/>
      <color rgb="FFE25046"/>
      <name val="Ubuntu"/>
      <family val="2"/>
    </font>
    <font>
      <sz val="14"/>
      <color theme="1"/>
      <name val="Ubuntu"/>
      <family val="2"/>
    </font>
    <font>
      <sz val="10"/>
      <color theme="0" tint="-0.249977111117893"/>
      <name val="Verdana"/>
      <family val="2"/>
    </font>
    <font>
      <sz val="14"/>
      <color rgb="FF2C3E50"/>
      <name val="Ubuntu"/>
      <family val="2"/>
    </font>
    <font>
      <b/>
      <sz val="10"/>
      <color rgb="FF00B05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3" tint="0.59999389629810485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3" tint="0.59999389629810485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3" tint="0.59999389629810485"/>
      </right>
      <top/>
      <bottom style="thin">
        <color theme="0" tint="-0.14999847407452621"/>
      </bottom>
      <diagonal/>
    </border>
    <border>
      <left style="medium">
        <color theme="3" tint="0.59999389629810485"/>
      </left>
      <right/>
      <top style="medium">
        <color theme="3" tint="0.59999389629810485"/>
      </top>
      <bottom style="medium">
        <color theme="3" tint="0.59999389629810485"/>
      </bottom>
      <diagonal/>
    </border>
    <border>
      <left/>
      <right/>
      <top style="medium">
        <color theme="3" tint="0.59999389629810485"/>
      </top>
      <bottom style="medium">
        <color theme="3" tint="0.59999389629810485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/>
      <bottom style="thin">
        <color theme="0" tint="-0.14999847407452621"/>
      </bottom>
      <diagonal/>
    </border>
    <border>
      <left style="medium">
        <color theme="3" tint="0.59999389629810485"/>
      </left>
      <right style="medium">
        <color theme="3" tint="0.59999389629810485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3" tint="0.59999389629810485"/>
      </left>
      <right style="medium">
        <color theme="3" tint="0.59999389629810485"/>
      </right>
      <top style="thin">
        <color theme="0" tint="-0.14999847407452621"/>
      </top>
      <bottom/>
      <diagonal/>
    </border>
    <border>
      <left style="medium">
        <color theme="3" tint="0.59999389629810485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medium">
        <color theme="3" tint="0.59999389629810485"/>
      </right>
      <top style="thin">
        <color theme="0" tint="-0.14999847407452621"/>
      </top>
      <bottom/>
      <diagonal/>
    </border>
    <border>
      <left style="medium">
        <color theme="3" tint="0.59999389629810485"/>
      </left>
      <right style="thin">
        <color theme="0" tint="-0.14999847407452621"/>
      </right>
      <top style="medium">
        <color theme="3" tint="0.59999389629810485"/>
      </top>
      <bottom style="medium">
        <color theme="3" tint="0.59999389629810485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3" tint="0.59999389629810485"/>
      </top>
      <bottom style="medium">
        <color theme="3" tint="0.59999389629810485"/>
      </bottom>
      <diagonal/>
    </border>
    <border>
      <left style="thin">
        <color theme="0" tint="-0.14999847407452621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14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/>
    <xf numFmtId="0" fontId="6" fillId="0" borderId="0" xfId="3" applyFont="1" applyAlignment="1">
      <alignment horizontal="center"/>
    </xf>
    <xf numFmtId="0" fontId="6" fillId="0" borderId="0" xfId="3" applyFont="1"/>
    <xf numFmtId="0" fontId="5" fillId="4" borderId="1" xfId="3" applyFont="1" applyFill="1" applyBorder="1" applyAlignment="1">
      <alignment vertical="center"/>
    </xf>
    <xf numFmtId="14" fontId="6" fillId="0" borderId="1" xfId="3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6" fillId="7" borderId="1" xfId="3" applyNumberFormat="1" applyFont="1" applyFill="1" applyBorder="1" applyAlignment="1">
      <alignment vertical="center"/>
    </xf>
    <xf numFmtId="0" fontId="6" fillId="7" borderId="1" xfId="3" applyFont="1" applyFill="1" applyBorder="1" applyAlignment="1">
      <alignment vertical="center"/>
    </xf>
    <xf numFmtId="14" fontId="6" fillId="2" borderId="1" xfId="3" applyNumberFormat="1" applyFont="1" applyFill="1" applyBorder="1" applyAlignment="1">
      <alignment vertical="center"/>
    </xf>
    <xf numFmtId="0" fontId="6" fillId="2" borderId="1" xfId="3" applyFont="1" applyFill="1" applyBorder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0" fillId="3" borderId="2" xfId="0" applyFill="1" applyBorder="1"/>
    <xf numFmtId="0" fontId="0" fillId="3" borderId="3" xfId="0" applyFill="1" applyBorder="1"/>
    <xf numFmtId="0" fontId="2" fillId="3" borderId="3" xfId="0" applyFont="1" applyFill="1" applyBorder="1"/>
    <xf numFmtId="14" fontId="6" fillId="0" borderId="4" xfId="3" applyNumberFormat="1" applyFont="1" applyFill="1" applyBorder="1" applyAlignment="1">
      <alignment vertical="center"/>
    </xf>
    <xf numFmtId="0" fontId="6" fillId="0" borderId="4" xfId="3" applyFont="1" applyFill="1" applyBorder="1" applyAlignment="1">
      <alignment vertical="center"/>
    </xf>
    <xf numFmtId="164" fontId="5" fillId="3" borderId="2" xfId="3" applyNumberFormat="1" applyFont="1" applyFill="1" applyBorder="1" applyAlignment="1">
      <alignment vertical="center"/>
    </xf>
    <xf numFmtId="164" fontId="5" fillId="3" borderId="3" xfId="3" applyNumberFormat="1" applyFont="1" applyFill="1" applyBorder="1" applyAlignment="1">
      <alignment vertical="center"/>
    </xf>
    <xf numFmtId="0" fontId="6" fillId="3" borderId="3" xfId="3" applyFont="1" applyFill="1" applyBorder="1" applyAlignment="1">
      <alignment vertical="center"/>
    </xf>
    <xf numFmtId="0" fontId="5" fillId="4" borderId="1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4" fontId="0" fillId="0" borderId="0" xfId="2" applyFont="1"/>
    <xf numFmtId="44" fontId="6" fillId="0" borderId="0" xfId="2" applyFont="1"/>
    <xf numFmtId="44" fontId="6" fillId="2" borderId="1" xfId="2" applyFont="1" applyFill="1" applyBorder="1" applyAlignment="1">
      <alignment vertical="center"/>
    </xf>
    <xf numFmtId="44" fontId="6" fillId="5" borderId="1" xfId="2" applyFont="1" applyFill="1" applyBorder="1" applyAlignment="1">
      <alignment vertical="center"/>
    </xf>
    <xf numFmtId="44" fontId="5" fillId="3" borderId="1" xfId="2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44" fontId="5" fillId="4" borderId="1" xfId="2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4" fontId="6" fillId="0" borderId="1" xfId="2" applyFont="1" applyFill="1" applyBorder="1" applyAlignment="1">
      <alignment vertical="center"/>
    </xf>
    <xf numFmtId="0" fontId="6" fillId="7" borderId="1" xfId="3" applyFont="1" applyFill="1" applyBorder="1" applyAlignment="1">
      <alignment horizontal="center" vertical="center"/>
    </xf>
    <xf numFmtId="44" fontId="6" fillId="7" borderId="1" xfId="2" applyFont="1" applyFill="1" applyBorder="1" applyAlignment="1">
      <alignment vertical="center"/>
    </xf>
    <xf numFmtId="0" fontId="0" fillId="3" borderId="0" xfId="0" applyFill="1"/>
    <xf numFmtId="14" fontId="6" fillId="7" borderId="1" xfId="3" quotePrefix="1" applyNumberFormat="1" applyFont="1" applyFill="1" applyBorder="1" applyAlignment="1">
      <alignment horizontal="center" vertical="center"/>
    </xf>
    <xf numFmtId="14" fontId="6" fillId="2" borderId="1" xfId="3" quotePrefix="1" applyNumberFormat="1" applyFont="1" applyFill="1" applyBorder="1" applyAlignment="1">
      <alignment horizontal="center" vertical="center"/>
    </xf>
    <xf numFmtId="14" fontId="6" fillId="8" borderId="1" xfId="3" quotePrefix="1" applyNumberFormat="1" applyFont="1" applyFill="1" applyBorder="1" applyAlignment="1">
      <alignment horizontal="center" vertical="center"/>
    </xf>
    <xf numFmtId="14" fontId="6" fillId="8" borderId="1" xfId="3" applyNumberFormat="1" applyFont="1" applyFill="1" applyBorder="1" applyAlignment="1">
      <alignment vertical="center"/>
    </xf>
    <xf numFmtId="0" fontId="6" fillId="8" borderId="1" xfId="3" applyFont="1" applyFill="1" applyBorder="1" applyAlignment="1">
      <alignment vertical="center"/>
    </xf>
    <xf numFmtId="0" fontId="6" fillId="8" borderId="1" xfId="3" applyFont="1" applyFill="1" applyBorder="1" applyAlignment="1">
      <alignment horizontal="center" vertical="center"/>
    </xf>
    <xf numFmtId="44" fontId="6" fillId="8" borderId="1" xfId="2" applyFont="1" applyFill="1" applyBorder="1" applyAlignment="1">
      <alignment vertical="center"/>
    </xf>
    <xf numFmtId="0" fontId="0" fillId="3" borderId="1" xfId="0" applyFill="1" applyBorder="1"/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14" fontId="6" fillId="0" borderId="1" xfId="3" quotePrefix="1" applyNumberFormat="1" applyFont="1" applyFill="1" applyBorder="1" applyAlignment="1">
      <alignment horizontal="center" vertical="center"/>
    </xf>
    <xf numFmtId="11" fontId="2" fillId="9" borderId="4" xfId="0" applyNumberFormat="1" applyFont="1" applyFill="1" applyBorder="1" applyAlignment="1">
      <alignment horizontal="center" vertical="center"/>
    </xf>
    <xf numFmtId="11" fontId="2" fillId="9" borderId="1" xfId="0" applyNumberFormat="1" applyFont="1" applyFill="1" applyBorder="1" applyAlignment="1">
      <alignment horizontal="center" vertical="center"/>
    </xf>
    <xf numFmtId="11" fontId="3" fillId="9" borderId="1" xfId="0" applyNumberFormat="1" applyFont="1" applyFill="1" applyBorder="1" applyAlignment="1">
      <alignment horizontal="center" vertical="center"/>
    </xf>
    <xf numFmtId="0" fontId="6" fillId="0" borderId="0" xfId="3" applyFont="1" applyBorder="1" applyAlignment="1">
      <alignment vertical="top"/>
    </xf>
    <xf numFmtId="0" fontId="11" fillId="0" borderId="0" xfId="3" applyFont="1" applyAlignment="1">
      <alignment horizontal="center" vertical="top"/>
    </xf>
    <xf numFmtId="0" fontId="6" fillId="0" borderId="0" xfId="3" applyFont="1" applyAlignment="1">
      <alignment vertical="top"/>
    </xf>
    <xf numFmtId="0" fontId="6" fillId="0" borderId="0" xfId="3" applyFont="1" applyBorder="1" applyAlignment="1">
      <alignment horizontal="center" vertical="top"/>
    </xf>
    <xf numFmtId="0" fontId="7" fillId="0" borderId="0" xfId="3" applyFont="1" applyAlignment="1">
      <alignment horizontal="center" vertical="top"/>
    </xf>
    <xf numFmtId="44" fontId="0" fillId="0" borderId="0" xfId="2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165" fontId="5" fillId="3" borderId="1" xfId="1" applyNumberFormat="1" applyFont="1" applyFill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165" fontId="0" fillId="2" borderId="1" xfId="1" applyNumberFormat="1" applyFont="1" applyFill="1" applyBorder="1" applyAlignment="1">
      <alignment vertical="center"/>
    </xf>
    <xf numFmtId="165" fontId="5" fillId="3" borderId="5" xfId="1" applyNumberFormat="1" applyFont="1" applyFill="1" applyBorder="1" applyAlignment="1">
      <alignment vertical="center"/>
    </xf>
    <xf numFmtId="165" fontId="2" fillId="9" borderId="1" xfId="1" applyNumberFormat="1" applyFont="1" applyFill="1" applyBorder="1" applyAlignment="1">
      <alignment horizontal="center" vertical="center"/>
    </xf>
    <xf numFmtId="165" fontId="0" fillId="8" borderId="1" xfId="1" applyNumberFormat="1" applyFont="1" applyFill="1" applyBorder="1" applyAlignment="1">
      <alignment vertical="center"/>
    </xf>
    <xf numFmtId="165" fontId="0" fillId="0" borderId="0" xfId="1" applyNumberFormat="1" applyFont="1"/>
    <xf numFmtId="165" fontId="0" fillId="0" borderId="0" xfId="1" applyNumberFormat="1" applyFont="1" applyAlignment="1">
      <alignment vertical="top"/>
    </xf>
    <xf numFmtId="165" fontId="0" fillId="3" borderId="1" xfId="1" applyNumberFormat="1" applyFont="1" applyFill="1" applyBorder="1" applyAlignment="1">
      <alignment vertical="center"/>
    </xf>
    <xf numFmtId="43" fontId="6" fillId="0" borderId="1" xfId="1" applyFont="1" applyFill="1" applyBorder="1" applyAlignment="1">
      <alignment vertical="center"/>
    </xf>
    <xf numFmtId="43" fontId="6" fillId="0" borderId="0" xfId="1" applyFont="1" applyAlignment="1">
      <alignment horizontal="center"/>
    </xf>
    <xf numFmtId="43" fontId="5" fillId="4" borderId="1" xfId="1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43" fontId="6" fillId="3" borderId="3" xfId="1" applyFont="1" applyFill="1" applyBorder="1" applyAlignment="1">
      <alignment horizontal="center" vertical="center"/>
    </xf>
    <xf numFmtId="43" fontId="0" fillId="0" borderId="0" xfId="1" applyFont="1" applyAlignment="1">
      <alignment horizontal="center"/>
    </xf>
    <xf numFmtId="165" fontId="0" fillId="2" borderId="1" xfId="1" applyNumberFormat="1" applyFont="1" applyFill="1" applyBorder="1" applyAlignment="1">
      <alignment horizontal="center" vertical="center"/>
    </xf>
    <xf numFmtId="165" fontId="0" fillId="9" borderId="1" xfId="1" applyNumberFormat="1" applyFont="1" applyFill="1" applyBorder="1" applyAlignment="1">
      <alignment vertical="center"/>
    </xf>
    <xf numFmtId="165" fontId="0" fillId="6" borderId="1" xfId="1" applyNumberFormat="1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5" fontId="0" fillId="0" borderId="0" xfId="1" applyNumberFormat="1" applyFont="1" applyAlignment="1">
      <alignment horizontal="center" vertical="top"/>
    </xf>
    <xf numFmtId="165" fontId="0" fillId="3" borderId="1" xfId="1" applyNumberFormat="1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43" fontId="0" fillId="0" borderId="0" xfId="1" applyNumberFormat="1" applyFont="1"/>
    <xf numFmtId="0" fontId="2" fillId="0" borderId="1" xfId="0" applyFont="1" applyBorder="1" applyAlignment="1">
      <alignment vertical="center"/>
    </xf>
    <xf numFmtId="165" fontId="0" fillId="0" borderId="7" xfId="1" applyNumberFormat="1" applyFont="1" applyBorder="1" applyAlignment="1">
      <alignment vertical="center"/>
    </xf>
    <xf numFmtId="44" fontId="0" fillId="0" borderId="8" xfId="2" applyFont="1" applyBorder="1" applyAlignment="1">
      <alignment vertical="center"/>
    </xf>
    <xf numFmtId="165" fontId="12" fillId="0" borderId="9" xfId="1" applyNumberFormat="1" applyFont="1" applyBorder="1" applyAlignment="1">
      <alignment horizontal="center" vertical="center" wrapText="1"/>
    </xf>
    <xf numFmtId="165" fontId="12" fillId="0" borderId="5" xfId="1" applyNumberFormat="1" applyFont="1" applyBorder="1" applyAlignment="1">
      <alignment horizontal="center" vertical="center" wrapText="1"/>
    </xf>
    <xf numFmtId="165" fontId="12" fillId="0" borderId="10" xfId="1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12" fillId="0" borderId="14" xfId="0" applyFont="1" applyBorder="1" applyAlignment="1">
      <alignment horizontal="center" vertical="center" wrapText="1"/>
    </xf>
    <xf numFmtId="44" fontId="0" fillId="0" borderId="15" xfId="0" applyNumberFormat="1" applyBorder="1" applyAlignment="1">
      <alignment vertical="center"/>
    </xf>
    <xf numFmtId="44" fontId="0" fillId="0" borderId="16" xfId="0" applyNumberFormat="1" applyBorder="1" applyAlignment="1">
      <alignment vertical="center"/>
    </xf>
    <xf numFmtId="165" fontId="0" fillId="0" borderId="17" xfId="1" applyNumberFormat="1" applyFont="1" applyBorder="1" applyAlignment="1">
      <alignment vertical="center"/>
    </xf>
    <xf numFmtId="165" fontId="0" fillId="0" borderId="4" xfId="1" applyNumberFormat="1" applyFont="1" applyBorder="1" applyAlignment="1">
      <alignment vertical="center"/>
    </xf>
    <xf numFmtId="44" fontId="0" fillId="0" borderId="18" xfId="2" applyFont="1" applyBorder="1" applyAlignment="1">
      <alignment vertical="center"/>
    </xf>
    <xf numFmtId="44" fontId="2" fillId="8" borderId="6" xfId="0" applyNumberFormat="1" applyFont="1" applyFill="1" applyBorder="1" applyAlignment="1">
      <alignment vertical="center"/>
    </xf>
    <xf numFmtId="165" fontId="2" fillId="8" borderId="19" xfId="1" applyNumberFormat="1" applyFont="1" applyFill="1" applyBorder="1" applyAlignment="1">
      <alignment vertical="center"/>
    </xf>
    <xf numFmtId="165" fontId="2" fillId="8" borderId="20" xfId="1" applyNumberFormat="1" applyFont="1" applyFill="1" applyBorder="1" applyAlignment="1">
      <alignment vertical="center"/>
    </xf>
    <xf numFmtId="44" fontId="2" fillId="8" borderId="21" xfId="0" applyNumberFormat="1" applyFont="1" applyFill="1" applyBorder="1" applyAlignment="1">
      <alignment vertical="center"/>
    </xf>
    <xf numFmtId="165" fontId="2" fillId="0" borderId="0" xfId="1" applyNumberFormat="1" applyFont="1"/>
    <xf numFmtId="0" fontId="2" fillId="0" borderId="22" xfId="0" applyFont="1" applyFill="1" applyBorder="1" applyAlignment="1">
      <alignment vertical="center"/>
    </xf>
    <xf numFmtId="165" fontId="2" fillId="0" borderId="0" xfId="0" applyNumberFormat="1" applyFont="1"/>
    <xf numFmtId="165" fontId="0" fillId="0" borderId="0" xfId="1" applyNumberFormat="1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17" fontId="10" fillId="0" borderId="0" xfId="0" quotePrefix="1" applyNumberFormat="1" applyFont="1" applyAlignment="1">
      <alignment horizontal="center" vertical="center"/>
    </xf>
    <xf numFmtId="165" fontId="12" fillId="0" borderId="11" xfId="1" applyNumberFormat="1" applyFont="1" applyBorder="1" applyAlignment="1">
      <alignment horizontal="center" vertical="center" wrapText="1"/>
    </xf>
    <xf numFmtId="165" fontId="12" fillId="0" borderId="12" xfId="1" applyNumberFormat="1" applyFont="1" applyBorder="1" applyAlignment="1">
      <alignment horizontal="center" vertical="center" wrapText="1"/>
    </xf>
    <xf numFmtId="165" fontId="12" fillId="0" borderId="13" xfId="1" applyNumberFormat="1" applyFont="1" applyBorder="1" applyAlignment="1">
      <alignment horizontal="center" vertical="center" wrapText="1"/>
    </xf>
    <xf numFmtId="44" fontId="0" fillId="0" borderId="0" xfId="0" applyNumberFormat="1" applyAlignment="1">
      <alignment vertical="center"/>
    </xf>
    <xf numFmtId="17" fontId="0" fillId="0" borderId="2" xfId="0" applyNumberFormat="1" applyBorder="1" applyAlignment="1">
      <alignment horizontal="left" vertical="center"/>
    </xf>
    <xf numFmtId="0" fontId="9" fillId="0" borderId="23" xfId="0" applyFont="1" applyBorder="1" applyAlignment="1">
      <alignment horizontal="center" vertical="center" wrapText="1"/>
    </xf>
    <xf numFmtId="17" fontId="0" fillId="0" borderId="24" xfId="0" applyNumberFormat="1" applyBorder="1" applyAlignment="1">
      <alignment horizontal="left" vertical="center"/>
    </xf>
    <xf numFmtId="0" fontId="2" fillId="8" borderId="2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4" fontId="11" fillId="0" borderId="8" xfId="2" applyFont="1" applyBorder="1" applyAlignment="1">
      <alignment vertical="center"/>
    </xf>
    <xf numFmtId="44" fontId="2" fillId="0" borderId="8" xfId="2" applyFont="1" applyBorder="1" applyAlignment="1">
      <alignment vertical="center"/>
    </xf>
    <xf numFmtId="44" fontId="1" fillId="0" borderId="8" xfId="2" applyFont="1" applyBorder="1" applyAlignment="1">
      <alignment vertical="center"/>
    </xf>
    <xf numFmtId="44" fontId="2" fillId="0" borderId="18" xfId="2" applyFont="1" applyBorder="1" applyAlignment="1">
      <alignment vertical="center"/>
    </xf>
    <xf numFmtId="44" fontId="13" fillId="0" borderId="8" xfId="2" applyFont="1" applyBorder="1" applyAlignment="1">
      <alignment vertical="center"/>
    </xf>
    <xf numFmtId="44" fontId="0" fillId="0" borderId="0" xfId="0" applyNumberFormat="1"/>
  </cellXfs>
  <cellStyles count="4">
    <cellStyle name="Milliers" xfId="1" builtinId="3"/>
    <cellStyle name="Monétaire" xfId="2" builtinId="4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2C3E50"/>
      <color rgb="FFE250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>
      <selection sqref="A1:F1"/>
    </sheetView>
  </sheetViews>
  <sheetFormatPr baseColWidth="10" defaultRowHeight="12.75"/>
  <cols>
    <col min="1" max="1" width="7.625" style="4" customWidth="1"/>
    <col min="2" max="2" width="38.875" style="4" bestFit="1" customWidth="1"/>
    <col min="3" max="3" width="18.5" style="4" bestFit="1" customWidth="1"/>
    <col min="4" max="4" width="11" style="1"/>
    <col min="5" max="5" width="7.5" style="1" customWidth="1"/>
    <col min="6" max="6" width="11" style="34"/>
    <col min="7" max="7" width="3.625" style="4" customWidth="1"/>
    <col min="8" max="9" width="5.625" customWidth="1"/>
    <col min="10" max="10" width="12.875" bestFit="1" customWidth="1"/>
    <col min="12" max="12" width="11" style="96"/>
    <col min="13" max="13" width="12.5" style="79" bestFit="1" customWidth="1"/>
  </cols>
  <sheetData>
    <row r="1" spans="1:13" s="18" customFormat="1" ht="24.75" customHeight="1">
      <c r="A1" s="125" t="s">
        <v>46</v>
      </c>
      <c r="B1" s="125"/>
      <c r="C1" s="125"/>
      <c r="D1" s="125"/>
      <c r="E1" s="125"/>
      <c r="F1" s="125"/>
      <c r="H1" s="126" t="s">
        <v>47</v>
      </c>
      <c r="I1" s="126"/>
      <c r="J1" s="126"/>
      <c r="K1" s="126"/>
      <c r="L1" s="126"/>
      <c r="M1" s="126"/>
    </row>
    <row r="2" spans="1:13" s="2" customFormat="1" ht="24.75" customHeight="1">
      <c r="A2" s="127" t="s">
        <v>0</v>
      </c>
      <c r="B2" s="127"/>
      <c r="C2" s="127"/>
      <c r="D2" s="127"/>
      <c r="E2" s="127"/>
      <c r="F2" s="127"/>
      <c r="G2" s="19"/>
      <c r="H2" s="127" t="s">
        <v>0</v>
      </c>
      <c r="I2" s="127"/>
      <c r="J2" s="127"/>
      <c r="K2" s="127"/>
      <c r="L2" s="127"/>
      <c r="M2" s="127"/>
    </row>
    <row r="3" spans="1:13" s="72" customFormat="1">
      <c r="A3" s="65">
        <v>0.54300000000000004</v>
      </c>
      <c r="B3" s="66" t="s">
        <v>55</v>
      </c>
      <c r="C3" s="67"/>
      <c r="D3" s="68"/>
      <c r="E3" s="69"/>
      <c r="F3" s="70"/>
      <c r="G3" s="71"/>
      <c r="L3" s="93"/>
      <c r="M3" s="80"/>
    </row>
    <row r="4" spans="1:13" ht="15" customHeight="1">
      <c r="A4" s="7" t="s">
        <v>51</v>
      </c>
      <c r="B4" s="7" t="s">
        <v>52</v>
      </c>
      <c r="C4" s="7" t="s">
        <v>53</v>
      </c>
      <c r="D4" s="28" t="s">
        <v>50</v>
      </c>
      <c r="E4" s="28" t="s">
        <v>54</v>
      </c>
      <c r="F4" s="41" t="s">
        <v>49</v>
      </c>
      <c r="G4" s="6"/>
      <c r="H4" s="63" t="s">
        <v>12</v>
      </c>
      <c r="I4" s="63" t="s">
        <v>13</v>
      </c>
      <c r="J4" s="63" t="s">
        <v>90</v>
      </c>
      <c r="K4" s="64" t="s">
        <v>91</v>
      </c>
      <c r="L4" s="77" t="s">
        <v>20</v>
      </c>
      <c r="M4" s="77" t="s">
        <v>14</v>
      </c>
    </row>
    <row r="5" spans="1:13" ht="15" customHeight="1">
      <c r="A5" s="51" t="s">
        <v>57</v>
      </c>
      <c r="B5" s="16"/>
      <c r="C5" s="17"/>
      <c r="D5" s="29"/>
      <c r="E5" s="29">
        <f t="shared" ref="E5:E35" si="0">barème2018</f>
        <v>0.54300000000000004</v>
      </c>
      <c r="F5" s="36">
        <f>D5*E5</f>
        <v>0</v>
      </c>
      <c r="G5" s="6"/>
      <c r="H5" s="31" t="s">
        <v>13</v>
      </c>
      <c r="I5" s="31">
        <v>1</v>
      </c>
      <c r="J5" s="32"/>
      <c r="K5" s="33" t="s">
        <v>27</v>
      </c>
      <c r="L5" s="94"/>
      <c r="M5" s="81"/>
    </row>
    <row r="6" spans="1:13" ht="15" customHeight="1">
      <c r="A6" s="61" t="s">
        <v>58</v>
      </c>
      <c r="B6" s="8"/>
      <c r="C6" s="9"/>
      <c r="D6" s="39"/>
      <c r="E6" s="29">
        <f t="shared" si="0"/>
        <v>0.54300000000000004</v>
      </c>
      <c r="F6" s="37">
        <f>D6*E6</f>
        <v>0</v>
      </c>
      <c r="G6" s="6"/>
      <c r="H6" s="12" t="s">
        <v>18</v>
      </c>
      <c r="I6" s="12">
        <v>2</v>
      </c>
      <c r="J6" s="13"/>
      <c r="K6" s="13"/>
      <c r="L6" s="95"/>
      <c r="M6" s="74"/>
    </row>
    <row r="7" spans="1:13" ht="15" customHeight="1">
      <c r="A7" s="51" t="s">
        <v>59</v>
      </c>
      <c r="B7" s="8"/>
      <c r="C7" s="9"/>
      <c r="D7" s="39"/>
      <c r="E7" s="29">
        <f t="shared" si="0"/>
        <v>0.54300000000000004</v>
      </c>
      <c r="F7" s="37">
        <f t="shared" ref="F7:F10" si="1">D7*E7</f>
        <v>0</v>
      </c>
      <c r="G7" s="6"/>
      <c r="H7" s="12" t="s">
        <v>15</v>
      </c>
      <c r="I7" s="12">
        <v>3</v>
      </c>
      <c r="J7" s="13"/>
      <c r="K7" s="13"/>
      <c r="L7" s="95"/>
      <c r="M7" s="74"/>
    </row>
    <row r="8" spans="1:13" ht="15" customHeight="1">
      <c r="A8" s="61" t="s">
        <v>60</v>
      </c>
      <c r="B8" s="8"/>
      <c r="C8" s="9"/>
      <c r="D8" s="39"/>
      <c r="E8" s="29">
        <f t="shared" si="0"/>
        <v>0.54300000000000004</v>
      </c>
      <c r="F8" s="37">
        <f t="shared" si="1"/>
        <v>0</v>
      </c>
      <c r="G8" s="6"/>
      <c r="H8" s="12" t="s">
        <v>15</v>
      </c>
      <c r="I8" s="12">
        <v>4</v>
      </c>
      <c r="J8" s="13"/>
      <c r="K8" s="13"/>
      <c r="L8" s="95"/>
      <c r="M8" s="74"/>
    </row>
    <row r="9" spans="1:13" ht="15" customHeight="1">
      <c r="A9" s="51" t="s">
        <v>61</v>
      </c>
      <c r="B9" s="8" t="s">
        <v>37</v>
      </c>
      <c r="C9" s="9" t="s">
        <v>36</v>
      </c>
      <c r="D9" s="39">
        <v>567</v>
      </c>
      <c r="E9" s="29">
        <f t="shared" si="0"/>
        <v>0.54300000000000004</v>
      </c>
      <c r="F9" s="37">
        <f t="shared" si="1"/>
        <v>307.88100000000003</v>
      </c>
      <c r="G9" s="6"/>
      <c r="H9" s="12" t="s">
        <v>12</v>
      </c>
      <c r="I9" s="12">
        <v>5</v>
      </c>
      <c r="J9" s="13"/>
      <c r="K9" s="13"/>
      <c r="L9" s="95"/>
      <c r="M9" s="74"/>
    </row>
    <row r="10" spans="1:13" ht="15" customHeight="1">
      <c r="A10" s="61" t="s">
        <v>62</v>
      </c>
      <c r="B10" s="8"/>
      <c r="C10" s="9"/>
      <c r="D10" s="39"/>
      <c r="E10" s="29">
        <f t="shared" si="0"/>
        <v>0.54300000000000004</v>
      </c>
      <c r="F10" s="37">
        <f t="shared" si="1"/>
        <v>0</v>
      </c>
      <c r="G10" s="6"/>
      <c r="H10" s="12" t="s">
        <v>17</v>
      </c>
      <c r="I10" s="12">
        <v>6</v>
      </c>
      <c r="J10" s="13"/>
      <c r="K10" s="13"/>
      <c r="L10" s="95"/>
      <c r="M10" s="74"/>
    </row>
    <row r="11" spans="1:13" ht="15" customHeight="1">
      <c r="A11" s="51" t="s">
        <v>63</v>
      </c>
      <c r="B11" s="16"/>
      <c r="C11" s="17"/>
      <c r="D11" s="29"/>
      <c r="E11" s="29">
        <f t="shared" si="0"/>
        <v>0.54300000000000004</v>
      </c>
      <c r="F11" s="36">
        <f>D11*E11</f>
        <v>0</v>
      </c>
      <c r="G11" s="6"/>
      <c r="H11" s="10" t="s">
        <v>16</v>
      </c>
      <c r="I11" s="10">
        <v>7</v>
      </c>
      <c r="J11" s="11"/>
      <c r="K11" s="11"/>
      <c r="L11" s="89"/>
      <c r="M11" s="75"/>
    </row>
    <row r="12" spans="1:13" ht="15" customHeight="1">
      <c r="A12" s="61" t="s">
        <v>64</v>
      </c>
      <c r="B12" s="16" t="s">
        <v>38</v>
      </c>
      <c r="C12" s="17" t="s">
        <v>36</v>
      </c>
      <c r="D12" s="29">
        <v>539</v>
      </c>
      <c r="E12" s="29">
        <f t="shared" si="0"/>
        <v>0.54300000000000004</v>
      </c>
      <c r="F12" s="36">
        <f>D12*E12</f>
        <v>292.67700000000002</v>
      </c>
      <c r="H12" s="10" t="s">
        <v>13</v>
      </c>
      <c r="I12" s="10">
        <v>8</v>
      </c>
      <c r="J12" s="11"/>
      <c r="K12" s="11"/>
      <c r="L12" s="89"/>
      <c r="M12" s="75"/>
    </row>
    <row r="13" spans="1:13" ht="15" customHeight="1">
      <c r="A13" s="51" t="s">
        <v>65</v>
      </c>
      <c r="B13" s="8"/>
      <c r="C13" s="9"/>
      <c r="D13" s="39"/>
      <c r="E13" s="29">
        <f t="shared" si="0"/>
        <v>0.54300000000000004</v>
      </c>
      <c r="F13" s="37">
        <f t="shared" ref="F13:F17" si="2">D13*E13</f>
        <v>0</v>
      </c>
      <c r="H13" s="12" t="s">
        <v>18</v>
      </c>
      <c r="I13" s="12">
        <v>9</v>
      </c>
      <c r="J13" s="13"/>
      <c r="K13" s="13" t="s">
        <v>33</v>
      </c>
      <c r="L13" s="95">
        <v>1</v>
      </c>
      <c r="M13" s="74">
        <f>2*37</f>
        <v>74</v>
      </c>
    </row>
    <row r="14" spans="1:13" ht="15" customHeight="1">
      <c r="A14" s="61" t="s">
        <v>66</v>
      </c>
      <c r="B14" s="8"/>
      <c r="C14" s="9"/>
      <c r="D14" s="39"/>
      <c r="E14" s="29">
        <f t="shared" si="0"/>
        <v>0.54300000000000004</v>
      </c>
      <c r="F14" s="37">
        <f t="shared" si="2"/>
        <v>0</v>
      </c>
      <c r="H14" s="12" t="s">
        <v>15</v>
      </c>
      <c r="I14" s="12">
        <v>10</v>
      </c>
      <c r="J14" s="13"/>
      <c r="K14" s="13" t="s">
        <v>33</v>
      </c>
      <c r="L14" s="95">
        <v>1</v>
      </c>
      <c r="M14" s="74">
        <f>2*37</f>
        <v>74</v>
      </c>
    </row>
    <row r="15" spans="1:13" ht="15" customHeight="1">
      <c r="A15" s="51" t="s">
        <v>67</v>
      </c>
      <c r="B15" s="8" t="s">
        <v>48</v>
      </c>
      <c r="C15" s="9" t="s">
        <v>32</v>
      </c>
      <c r="D15" s="39">
        <f>34 + 33.3</f>
        <v>67.3</v>
      </c>
      <c r="E15" s="29">
        <f t="shared" si="0"/>
        <v>0.54300000000000004</v>
      </c>
      <c r="F15" s="37">
        <f t="shared" si="2"/>
        <v>36.543900000000001</v>
      </c>
      <c r="H15" s="12" t="s">
        <v>15</v>
      </c>
      <c r="I15" s="12">
        <v>11</v>
      </c>
      <c r="J15" s="13" t="s">
        <v>92</v>
      </c>
      <c r="K15" s="13" t="s">
        <v>33</v>
      </c>
      <c r="L15" s="95"/>
      <c r="M15" s="74">
        <v>74</v>
      </c>
    </row>
    <row r="16" spans="1:13" ht="15" customHeight="1">
      <c r="A16" s="61" t="s">
        <v>68</v>
      </c>
      <c r="B16" s="8"/>
      <c r="C16" s="9"/>
      <c r="D16" s="39"/>
      <c r="E16" s="29">
        <f t="shared" si="0"/>
        <v>0.54300000000000004</v>
      </c>
      <c r="F16" s="37">
        <f t="shared" si="2"/>
        <v>0</v>
      </c>
      <c r="H16" s="12" t="s">
        <v>12</v>
      </c>
      <c r="I16" s="12">
        <v>12</v>
      </c>
      <c r="J16" s="13"/>
      <c r="K16" s="13" t="s">
        <v>33</v>
      </c>
      <c r="L16" s="95">
        <v>1</v>
      </c>
      <c r="M16" s="74">
        <f>2*37</f>
        <v>74</v>
      </c>
    </row>
    <row r="17" spans="1:13" ht="15" customHeight="1">
      <c r="A17" s="51" t="s">
        <v>69</v>
      </c>
      <c r="B17" s="8"/>
      <c r="C17" s="9"/>
      <c r="D17" s="39"/>
      <c r="E17" s="29">
        <f t="shared" si="0"/>
        <v>0.54300000000000004</v>
      </c>
      <c r="F17" s="37">
        <f t="shared" si="2"/>
        <v>0</v>
      </c>
      <c r="H17" s="12" t="s">
        <v>17</v>
      </c>
      <c r="I17" s="12">
        <v>13</v>
      </c>
      <c r="J17" s="13"/>
      <c r="K17" s="13" t="s">
        <v>33</v>
      </c>
      <c r="L17" s="95">
        <v>1</v>
      </c>
      <c r="M17" s="74">
        <f>2*37</f>
        <v>74</v>
      </c>
    </row>
    <row r="18" spans="1:13" ht="15" customHeight="1">
      <c r="A18" s="61" t="s">
        <v>70</v>
      </c>
      <c r="B18" s="16"/>
      <c r="C18" s="17"/>
      <c r="D18" s="29"/>
      <c r="E18" s="29">
        <f t="shared" si="0"/>
        <v>0.54300000000000004</v>
      </c>
      <c r="F18" s="36">
        <f t="shared" ref="F18:F24" si="3">D18*E18</f>
        <v>0</v>
      </c>
      <c r="H18" s="10" t="s">
        <v>16</v>
      </c>
      <c r="I18" s="10">
        <v>14</v>
      </c>
      <c r="J18" s="11"/>
      <c r="K18" s="11"/>
      <c r="L18" s="89"/>
      <c r="M18" s="75"/>
    </row>
    <row r="19" spans="1:13" ht="15" customHeight="1">
      <c r="A19" s="51" t="s">
        <v>71</v>
      </c>
      <c r="B19" s="16"/>
      <c r="C19" s="17"/>
      <c r="D19" s="29"/>
      <c r="E19" s="29">
        <f t="shared" si="0"/>
        <v>0.54300000000000004</v>
      </c>
      <c r="F19" s="36">
        <f t="shared" si="3"/>
        <v>0</v>
      </c>
      <c r="H19" s="10" t="s">
        <v>13</v>
      </c>
      <c r="I19" s="10">
        <v>15</v>
      </c>
      <c r="J19" s="11"/>
      <c r="K19" s="11"/>
      <c r="L19" s="89"/>
      <c r="M19" s="75"/>
    </row>
    <row r="20" spans="1:13" ht="15" customHeight="1">
      <c r="A20" s="61" t="s">
        <v>72</v>
      </c>
      <c r="B20" s="8"/>
      <c r="C20" s="9"/>
      <c r="D20" s="39"/>
      <c r="E20" s="29">
        <f t="shared" si="0"/>
        <v>0.54300000000000004</v>
      </c>
      <c r="F20" s="37">
        <f t="shared" si="3"/>
        <v>0</v>
      </c>
      <c r="H20" s="12" t="s">
        <v>18</v>
      </c>
      <c r="I20" s="12">
        <v>16</v>
      </c>
      <c r="J20" s="13"/>
      <c r="K20" s="13" t="s">
        <v>33</v>
      </c>
      <c r="L20" s="95" t="s">
        <v>150</v>
      </c>
      <c r="M20" s="74">
        <v>74</v>
      </c>
    </row>
    <row r="21" spans="1:13" ht="15" customHeight="1">
      <c r="A21" s="51" t="s">
        <v>73</v>
      </c>
      <c r="B21" s="8" t="s">
        <v>43</v>
      </c>
      <c r="C21" s="9" t="s">
        <v>44</v>
      </c>
      <c r="D21" s="39">
        <f>3.1 + 3.1</f>
        <v>6.2</v>
      </c>
      <c r="E21" s="29">
        <f t="shared" si="0"/>
        <v>0.54300000000000004</v>
      </c>
      <c r="F21" s="37">
        <f t="shared" si="3"/>
        <v>3.3666000000000005</v>
      </c>
      <c r="H21" s="12" t="s">
        <v>15</v>
      </c>
      <c r="I21" s="12">
        <v>17</v>
      </c>
      <c r="J21" s="13" t="s">
        <v>89</v>
      </c>
      <c r="K21" s="13" t="s">
        <v>33</v>
      </c>
      <c r="L21" s="95">
        <v>1</v>
      </c>
      <c r="M21" s="74">
        <v>74</v>
      </c>
    </row>
    <row r="22" spans="1:13" ht="15" customHeight="1">
      <c r="A22" s="61" t="s">
        <v>74</v>
      </c>
      <c r="B22" s="8"/>
      <c r="C22" s="9"/>
      <c r="D22" s="39"/>
      <c r="E22" s="29">
        <f t="shared" si="0"/>
        <v>0.54300000000000004</v>
      </c>
      <c r="F22" s="37">
        <f t="shared" si="3"/>
        <v>0</v>
      </c>
      <c r="H22" s="12" t="s">
        <v>15</v>
      </c>
      <c r="I22" s="12">
        <v>18</v>
      </c>
      <c r="J22" s="13"/>
      <c r="K22" s="13" t="s">
        <v>33</v>
      </c>
      <c r="L22" s="95">
        <v>1</v>
      </c>
      <c r="M22" s="74">
        <f t="shared" ref="M22:M24" si="4">2*37</f>
        <v>74</v>
      </c>
    </row>
    <row r="23" spans="1:13" ht="15" customHeight="1">
      <c r="A23" s="51" t="s">
        <v>75</v>
      </c>
      <c r="B23" s="8"/>
      <c r="C23" s="9"/>
      <c r="D23" s="39"/>
      <c r="E23" s="29">
        <f t="shared" si="0"/>
        <v>0.54300000000000004</v>
      </c>
      <c r="F23" s="37">
        <f t="shared" si="3"/>
        <v>0</v>
      </c>
      <c r="H23" s="12" t="s">
        <v>12</v>
      </c>
      <c r="I23" s="12">
        <v>19</v>
      </c>
      <c r="J23" s="13"/>
      <c r="K23" s="13" t="s">
        <v>33</v>
      </c>
      <c r="L23" s="95">
        <v>1</v>
      </c>
      <c r="M23" s="74">
        <f t="shared" si="4"/>
        <v>74</v>
      </c>
    </row>
    <row r="24" spans="1:13" ht="15" customHeight="1">
      <c r="A24" s="61" t="s">
        <v>76</v>
      </c>
      <c r="B24" s="8"/>
      <c r="C24" s="9"/>
      <c r="D24" s="39"/>
      <c r="E24" s="29">
        <f t="shared" si="0"/>
        <v>0.54300000000000004</v>
      </c>
      <c r="F24" s="37">
        <f t="shared" si="3"/>
        <v>0</v>
      </c>
      <c r="H24" s="12" t="s">
        <v>17</v>
      </c>
      <c r="I24" s="12">
        <v>20</v>
      </c>
      <c r="J24" s="13"/>
      <c r="K24" s="13" t="s">
        <v>33</v>
      </c>
      <c r="L24" s="95">
        <v>1</v>
      </c>
      <c r="M24" s="74">
        <f t="shared" si="4"/>
        <v>74</v>
      </c>
    </row>
    <row r="25" spans="1:13" ht="15" customHeight="1">
      <c r="A25" s="51" t="s">
        <v>77</v>
      </c>
      <c r="B25" s="16"/>
      <c r="C25" s="17"/>
      <c r="D25" s="29"/>
      <c r="E25" s="29">
        <f t="shared" si="0"/>
        <v>0.54300000000000004</v>
      </c>
      <c r="F25" s="36">
        <f t="shared" ref="F25:F31" si="5">D25*E25</f>
        <v>0</v>
      </c>
      <c r="H25" s="10" t="s">
        <v>16</v>
      </c>
      <c r="I25" s="10">
        <v>21</v>
      </c>
      <c r="J25" s="11"/>
      <c r="K25" s="11"/>
      <c r="L25" s="89"/>
      <c r="M25" s="75"/>
    </row>
    <row r="26" spans="1:13" ht="15" customHeight="1">
      <c r="A26" s="61" t="s">
        <v>78</v>
      </c>
      <c r="B26" s="16"/>
      <c r="C26" s="17"/>
      <c r="D26" s="29"/>
      <c r="E26" s="29">
        <f t="shared" si="0"/>
        <v>0.54300000000000004</v>
      </c>
      <c r="F26" s="36">
        <f t="shared" si="5"/>
        <v>0</v>
      </c>
      <c r="H26" s="10" t="s">
        <v>13</v>
      </c>
      <c r="I26" s="10">
        <v>22</v>
      </c>
      <c r="J26" s="11"/>
      <c r="K26" s="11"/>
      <c r="L26" s="89"/>
      <c r="M26" s="75"/>
    </row>
    <row r="27" spans="1:13" ht="15" customHeight="1">
      <c r="A27" s="51" t="s">
        <v>79</v>
      </c>
      <c r="B27" s="8"/>
      <c r="C27" s="9"/>
      <c r="D27" s="39"/>
      <c r="E27" s="29">
        <f t="shared" si="0"/>
        <v>0.54300000000000004</v>
      </c>
      <c r="F27" s="37">
        <f t="shared" si="5"/>
        <v>0</v>
      </c>
      <c r="H27" s="12" t="s">
        <v>18</v>
      </c>
      <c r="I27" s="12">
        <v>23</v>
      </c>
      <c r="J27" s="13"/>
      <c r="K27" s="13" t="s">
        <v>33</v>
      </c>
      <c r="L27" s="95">
        <v>1</v>
      </c>
      <c r="M27" s="74">
        <f t="shared" ref="M27:M30" si="6">2*37</f>
        <v>74</v>
      </c>
    </row>
    <row r="28" spans="1:13" ht="15" customHeight="1">
      <c r="A28" s="61" t="s">
        <v>80</v>
      </c>
      <c r="B28" s="8"/>
      <c r="C28" s="9"/>
      <c r="D28" s="39"/>
      <c r="E28" s="29">
        <f t="shared" si="0"/>
        <v>0.54300000000000004</v>
      </c>
      <c r="F28" s="37">
        <f t="shared" si="5"/>
        <v>0</v>
      </c>
      <c r="H28" s="12" t="s">
        <v>15</v>
      </c>
      <c r="I28" s="12">
        <v>24</v>
      </c>
      <c r="J28" s="13"/>
      <c r="K28" s="13" t="s">
        <v>33</v>
      </c>
      <c r="L28" s="95">
        <v>1</v>
      </c>
      <c r="M28" s="74">
        <f t="shared" si="6"/>
        <v>74</v>
      </c>
    </row>
    <row r="29" spans="1:13" ht="15" customHeight="1">
      <c r="A29" s="51" t="s">
        <v>81</v>
      </c>
      <c r="B29" s="8"/>
      <c r="C29" s="9"/>
      <c r="D29" s="39"/>
      <c r="E29" s="29">
        <f t="shared" si="0"/>
        <v>0.54300000000000004</v>
      </c>
      <c r="F29" s="37">
        <f t="shared" si="5"/>
        <v>0</v>
      </c>
      <c r="H29" s="12" t="s">
        <v>15</v>
      </c>
      <c r="I29" s="12">
        <v>25</v>
      </c>
      <c r="J29" s="13"/>
      <c r="K29" s="13" t="s">
        <v>33</v>
      </c>
      <c r="L29" s="95">
        <v>1</v>
      </c>
      <c r="M29" s="74">
        <f t="shared" si="6"/>
        <v>74</v>
      </c>
    </row>
    <row r="30" spans="1:13" ht="15" customHeight="1">
      <c r="A30" s="61" t="s">
        <v>82</v>
      </c>
      <c r="B30" s="8"/>
      <c r="C30" s="9"/>
      <c r="D30" s="39"/>
      <c r="E30" s="29">
        <f t="shared" si="0"/>
        <v>0.54300000000000004</v>
      </c>
      <c r="F30" s="37">
        <f t="shared" si="5"/>
        <v>0</v>
      </c>
      <c r="H30" s="12" t="s">
        <v>12</v>
      </c>
      <c r="I30" s="12">
        <v>26</v>
      </c>
      <c r="J30" s="13"/>
      <c r="K30" s="13" t="s">
        <v>33</v>
      </c>
      <c r="L30" s="95">
        <v>1</v>
      </c>
      <c r="M30" s="74">
        <f t="shared" si="6"/>
        <v>74</v>
      </c>
    </row>
    <row r="31" spans="1:13" ht="15" customHeight="1">
      <c r="A31" s="51" t="s">
        <v>83</v>
      </c>
      <c r="B31" s="8" t="s">
        <v>40</v>
      </c>
      <c r="C31" s="9" t="s">
        <v>34</v>
      </c>
      <c r="D31" s="39">
        <f>37.3 + 37.8</f>
        <v>75.099999999999994</v>
      </c>
      <c r="E31" s="29">
        <f t="shared" si="0"/>
        <v>0.54300000000000004</v>
      </c>
      <c r="F31" s="37">
        <f t="shared" si="5"/>
        <v>40.779299999999999</v>
      </c>
      <c r="H31" s="12" t="s">
        <v>17</v>
      </c>
      <c r="I31" s="12">
        <v>27</v>
      </c>
      <c r="J31" s="13" t="s">
        <v>45</v>
      </c>
      <c r="K31" s="13" t="s">
        <v>33</v>
      </c>
      <c r="L31" s="95"/>
      <c r="M31" s="74">
        <v>74</v>
      </c>
    </row>
    <row r="32" spans="1:13" ht="15" customHeight="1">
      <c r="A32" s="61" t="s">
        <v>84</v>
      </c>
      <c r="B32" s="16" t="s">
        <v>41</v>
      </c>
      <c r="C32" s="17" t="s">
        <v>42</v>
      </c>
      <c r="D32" s="29">
        <f>26.6+25.9</f>
        <v>52.5</v>
      </c>
      <c r="E32" s="29">
        <f t="shared" si="0"/>
        <v>0.54300000000000004</v>
      </c>
      <c r="F32" s="36">
        <f>D32*E32</f>
        <v>28.5075</v>
      </c>
      <c r="H32" s="10" t="s">
        <v>16</v>
      </c>
      <c r="I32" s="10">
        <v>28</v>
      </c>
      <c r="J32" s="11" t="s">
        <v>39</v>
      </c>
      <c r="K32" s="11"/>
      <c r="L32" s="89"/>
      <c r="M32" s="75"/>
    </row>
    <row r="33" spans="1:13" ht="15" customHeight="1">
      <c r="A33" s="51" t="s">
        <v>85</v>
      </c>
      <c r="B33" s="16"/>
      <c r="C33" s="17"/>
      <c r="D33" s="29"/>
      <c r="E33" s="29">
        <f t="shared" si="0"/>
        <v>0.54300000000000004</v>
      </c>
      <c r="F33" s="36">
        <f>D33*E33</f>
        <v>0</v>
      </c>
      <c r="H33" s="10" t="s">
        <v>13</v>
      </c>
      <c r="I33" s="10">
        <v>29</v>
      </c>
      <c r="J33" s="11"/>
      <c r="K33" s="11"/>
      <c r="L33" s="89"/>
      <c r="M33" s="75"/>
    </row>
    <row r="34" spans="1:13" ht="15" customHeight="1">
      <c r="A34" s="61" t="s">
        <v>86</v>
      </c>
      <c r="B34" s="8"/>
      <c r="C34" s="9"/>
      <c r="D34" s="39"/>
      <c r="E34" s="29">
        <f t="shared" si="0"/>
        <v>0.54300000000000004</v>
      </c>
      <c r="F34" s="37">
        <f t="shared" ref="F34:F35" si="7">D34*E34</f>
        <v>0</v>
      </c>
      <c r="H34" s="12" t="s">
        <v>18</v>
      </c>
      <c r="I34" s="12">
        <v>30</v>
      </c>
      <c r="J34" s="13"/>
      <c r="K34" s="13" t="s">
        <v>33</v>
      </c>
      <c r="L34" s="95"/>
      <c r="M34" s="74">
        <f t="shared" ref="M34:M35" si="8">2*37</f>
        <v>74</v>
      </c>
    </row>
    <row r="35" spans="1:13" ht="15" customHeight="1">
      <c r="A35" s="51" t="s">
        <v>87</v>
      </c>
      <c r="B35" s="23"/>
      <c r="C35" s="24"/>
      <c r="D35" s="40"/>
      <c r="E35" s="29">
        <f t="shared" si="0"/>
        <v>0.54300000000000004</v>
      </c>
      <c r="F35" s="37">
        <f t="shared" si="7"/>
        <v>0</v>
      </c>
      <c r="H35" s="12" t="s">
        <v>15</v>
      </c>
      <c r="I35" s="12">
        <v>31</v>
      </c>
      <c r="J35" s="13"/>
      <c r="K35" s="13" t="s">
        <v>33</v>
      </c>
      <c r="L35" s="95"/>
      <c r="M35" s="74">
        <f t="shared" si="8"/>
        <v>74</v>
      </c>
    </row>
    <row r="36" spans="1:13">
      <c r="A36" s="25"/>
      <c r="B36" s="26" t="s">
        <v>35</v>
      </c>
      <c r="C36" s="27"/>
      <c r="D36" s="30"/>
      <c r="E36" s="30"/>
      <c r="F36" s="38">
        <f>SUM(F5:F35)</f>
        <v>709.75530000000003</v>
      </c>
      <c r="H36" s="20"/>
      <c r="I36" s="21"/>
      <c r="J36" s="22" t="s">
        <v>49</v>
      </c>
      <c r="K36" s="21"/>
      <c r="L36" s="73">
        <f>SUM(L5:L35)</f>
        <v>12</v>
      </c>
      <c r="M36" s="73">
        <f>SUM(M5:M35)</f>
        <v>1258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>
      <selection sqref="A1:F1"/>
    </sheetView>
  </sheetViews>
  <sheetFormatPr baseColWidth="10" defaultRowHeight="12.75"/>
  <cols>
    <col min="1" max="1" width="7.625" style="4" customWidth="1"/>
    <col min="2" max="2" width="38.875" style="4" bestFit="1" customWidth="1"/>
    <col min="3" max="3" width="18.5" style="4" bestFit="1" customWidth="1"/>
    <col min="4" max="4" width="11" style="1"/>
    <col min="5" max="5" width="7.5" style="1" customWidth="1"/>
    <col min="6" max="6" width="11" style="34"/>
    <col min="7" max="7" width="3.625" style="4" customWidth="1"/>
    <col min="8" max="9" width="5.625" customWidth="1"/>
    <col min="10" max="10" width="12.875" bestFit="1" customWidth="1"/>
    <col min="12" max="12" width="11" style="79"/>
    <col min="13" max="13" width="12.5" style="79" bestFit="1" customWidth="1"/>
  </cols>
  <sheetData>
    <row r="1" spans="1:13" s="18" customFormat="1" ht="24.75" customHeight="1">
      <c r="A1" s="125" t="s">
        <v>46</v>
      </c>
      <c r="B1" s="125"/>
      <c r="C1" s="125"/>
      <c r="D1" s="125"/>
      <c r="E1" s="125"/>
      <c r="F1" s="125"/>
      <c r="H1" s="126" t="s">
        <v>47</v>
      </c>
      <c r="I1" s="126"/>
      <c r="J1" s="126"/>
      <c r="K1" s="126"/>
      <c r="L1" s="126"/>
      <c r="M1" s="126"/>
    </row>
    <row r="2" spans="1:13" s="2" customFormat="1" ht="24.75" customHeight="1">
      <c r="A2" s="127" t="s">
        <v>9</v>
      </c>
      <c r="B2" s="127"/>
      <c r="C2" s="127"/>
      <c r="D2" s="127"/>
      <c r="E2" s="127"/>
      <c r="F2" s="127"/>
      <c r="G2" s="19"/>
      <c r="H2" s="127" t="s">
        <v>9</v>
      </c>
      <c r="I2" s="127"/>
      <c r="J2" s="127"/>
      <c r="K2" s="127"/>
      <c r="L2" s="127"/>
      <c r="M2" s="127"/>
    </row>
    <row r="3" spans="1:13">
      <c r="G3" s="71"/>
    </row>
    <row r="4" spans="1:13" ht="15" customHeight="1">
      <c r="A4" s="7" t="s">
        <v>51</v>
      </c>
      <c r="B4" s="7" t="s">
        <v>52</v>
      </c>
      <c r="C4" s="7" t="s">
        <v>53</v>
      </c>
      <c r="D4" s="28" t="s">
        <v>50</v>
      </c>
      <c r="E4" s="28" t="s">
        <v>54</v>
      </c>
      <c r="F4" s="41" t="s">
        <v>49</v>
      </c>
      <c r="G4" s="6"/>
      <c r="H4" s="62" t="s">
        <v>12</v>
      </c>
      <c r="I4" s="62" t="s">
        <v>13</v>
      </c>
      <c r="J4" s="63" t="s">
        <v>90</v>
      </c>
      <c r="K4" s="64" t="s">
        <v>91</v>
      </c>
      <c r="L4" s="77" t="s">
        <v>20</v>
      </c>
      <c r="M4" s="77" t="s">
        <v>14</v>
      </c>
    </row>
    <row r="5" spans="1:13" ht="15" customHeight="1">
      <c r="A5" s="50" t="s">
        <v>57</v>
      </c>
      <c r="B5" s="14"/>
      <c r="C5" s="15"/>
      <c r="D5" s="47"/>
      <c r="E5" s="29">
        <f t="shared" ref="E5:E10" si="0">barème2018</f>
        <v>0.54300000000000004</v>
      </c>
      <c r="F5" s="48">
        <f>D5*E5</f>
        <v>0</v>
      </c>
      <c r="G5" s="6"/>
      <c r="H5" s="10" t="s">
        <v>13</v>
      </c>
      <c r="I5" s="10">
        <v>1</v>
      </c>
      <c r="J5" s="11"/>
      <c r="K5" s="11"/>
      <c r="L5" s="75"/>
      <c r="M5" s="75"/>
    </row>
    <row r="6" spans="1:13" ht="15" customHeight="1">
      <c r="A6" s="50" t="s">
        <v>58</v>
      </c>
      <c r="B6" s="14"/>
      <c r="C6" s="15"/>
      <c r="D6" s="47"/>
      <c r="E6" s="29">
        <f t="shared" si="0"/>
        <v>0.54300000000000004</v>
      </c>
      <c r="F6" s="48">
        <f t="shared" ref="F6:F10" si="1">D6*E6</f>
        <v>0</v>
      </c>
      <c r="G6" s="6"/>
      <c r="H6" s="12" t="s">
        <v>18</v>
      </c>
      <c r="I6" s="12">
        <v>2</v>
      </c>
      <c r="J6" s="13"/>
      <c r="K6" s="13" t="s">
        <v>33</v>
      </c>
      <c r="L6" s="74">
        <v>1</v>
      </c>
      <c r="M6" s="74">
        <v>74</v>
      </c>
    </row>
    <row r="7" spans="1:13" ht="15" customHeight="1">
      <c r="A7" s="50" t="s">
        <v>59</v>
      </c>
      <c r="B7" s="14"/>
      <c r="C7" s="15"/>
      <c r="D7" s="47"/>
      <c r="E7" s="29">
        <f t="shared" si="0"/>
        <v>0.54300000000000004</v>
      </c>
      <c r="F7" s="48">
        <f t="shared" si="1"/>
        <v>0</v>
      </c>
      <c r="G7" s="6"/>
      <c r="H7" s="12" t="s">
        <v>15</v>
      </c>
      <c r="I7" s="12">
        <v>3</v>
      </c>
      <c r="J7" s="13"/>
      <c r="K7" s="13" t="s">
        <v>33</v>
      </c>
      <c r="L7" s="74">
        <v>1</v>
      </c>
      <c r="M7" s="74">
        <v>74</v>
      </c>
    </row>
    <row r="8" spans="1:13" ht="15" customHeight="1">
      <c r="A8" s="50" t="s">
        <v>60</v>
      </c>
      <c r="B8" s="14"/>
      <c r="C8" s="15"/>
      <c r="D8" s="47"/>
      <c r="E8" s="29">
        <f t="shared" si="0"/>
        <v>0.54300000000000004</v>
      </c>
      <c r="F8" s="48">
        <f t="shared" si="1"/>
        <v>0</v>
      </c>
      <c r="G8" s="6"/>
      <c r="H8" s="12" t="s">
        <v>15</v>
      </c>
      <c r="I8" s="12">
        <v>4</v>
      </c>
      <c r="J8" s="13"/>
      <c r="K8" s="13" t="s">
        <v>33</v>
      </c>
      <c r="L8" s="74">
        <v>1</v>
      </c>
      <c r="M8" s="74">
        <v>74</v>
      </c>
    </row>
    <row r="9" spans="1:13" ht="15" customHeight="1">
      <c r="A9" s="50" t="s">
        <v>61</v>
      </c>
      <c r="B9" s="14"/>
      <c r="C9" s="15"/>
      <c r="D9" s="47"/>
      <c r="E9" s="29">
        <f t="shared" si="0"/>
        <v>0.54300000000000004</v>
      </c>
      <c r="F9" s="48">
        <f t="shared" si="1"/>
        <v>0</v>
      </c>
      <c r="G9" s="6"/>
      <c r="H9" s="12" t="s">
        <v>12</v>
      </c>
      <c r="I9" s="12">
        <v>5</v>
      </c>
      <c r="J9" s="13"/>
      <c r="K9" s="13" t="s">
        <v>33</v>
      </c>
      <c r="L9" s="74">
        <v>1</v>
      </c>
      <c r="M9" s="74">
        <v>74</v>
      </c>
    </row>
    <row r="10" spans="1:13" ht="15" customHeight="1">
      <c r="A10" s="50" t="s">
        <v>62</v>
      </c>
      <c r="B10" s="14" t="s">
        <v>130</v>
      </c>
      <c r="C10" s="15" t="s">
        <v>129</v>
      </c>
      <c r="D10" s="47">
        <f>66.3+67</f>
        <v>133.30000000000001</v>
      </c>
      <c r="E10" s="29">
        <f t="shared" si="0"/>
        <v>0.54300000000000004</v>
      </c>
      <c r="F10" s="48">
        <f t="shared" si="1"/>
        <v>72.381900000000016</v>
      </c>
      <c r="G10" s="6"/>
      <c r="H10" s="12" t="s">
        <v>17</v>
      </c>
      <c r="I10" s="12">
        <v>6</v>
      </c>
      <c r="J10" t="s">
        <v>129</v>
      </c>
      <c r="K10" s="13"/>
      <c r="L10" s="74"/>
      <c r="M10" s="74"/>
    </row>
    <row r="11" spans="1:13" ht="15" customHeight="1">
      <c r="A11" s="51" t="s">
        <v>63</v>
      </c>
      <c r="B11" s="16"/>
      <c r="C11" s="17"/>
      <c r="D11" s="29"/>
      <c r="E11" s="29"/>
      <c r="F11" s="36"/>
      <c r="G11" s="6"/>
      <c r="H11" s="10" t="s">
        <v>16</v>
      </c>
      <c r="I11" s="10">
        <v>7</v>
      </c>
      <c r="J11" s="11"/>
      <c r="K11" s="11"/>
      <c r="L11" s="75"/>
      <c r="M11" s="75"/>
    </row>
    <row r="12" spans="1:13" ht="15" customHeight="1">
      <c r="A12" s="51" t="s">
        <v>64</v>
      </c>
      <c r="B12" s="16"/>
      <c r="C12" s="17"/>
      <c r="D12" s="29"/>
      <c r="E12" s="29"/>
      <c r="F12" s="36"/>
      <c r="H12" s="10" t="s">
        <v>13</v>
      </c>
      <c r="I12" s="10">
        <v>8</v>
      </c>
      <c r="J12" s="11"/>
      <c r="K12" s="11"/>
      <c r="L12" s="75"/>
      <c r="M12" s="75"/>
    </row>
    <row r="13" spans="1:13" ht="15" customHeight="1">
      <c r="A13" s="50" t="s">
        <v>65</v>
      </c>
      <c r="B13" s="14"/>
      <c r="C13" s="15"/>
      <c r="D13" s="47"/>
      <c r="E13" s="29">
        <f>barème2018</f>
        <v>0.54300000000000004</v>
      </c>
      <c r="F13" s="48">
        <f t="shared" ref="F13:F17" si="2">D13*E13</f>
        <v>0</v>
      </c>
      <c r="H13" s="12" t="s">
        <v>18</v>
      </c>
      <c r="I13" s="12">
        <v>9</v>
      </c>
      <c r="J13" s="13" t="s">
        <v>125</v>
      </c>
      <c r="K13" s="13"/>
      <c r="L13" s="74"/>
      <c r="M13" s="74"/>
    </row>
    <row r="14" spans="1:13" ht="15" customHeight="1">
      <c r="A14" s="50" t="s">
        <v>66</v>
      </c>
      <c r="B14" s="14"/>
      <c r="C14" s="15"/>
      <c r="D14" s="47"/>
      <c r="E14" s="29">
        <f>barème2018</f>
        <v>0.54300000000000004</v>
      </c>
      <c r="F14" s="48">
        <f t="shared" si="2"/>
        <v>0</v>
      </c>
      <c r="H14" s="12" t="s">
        <v>15</v>
      </c>
      <c r="I14" s="12">
        <v>10</v>
      </c>
      <c r="J14" s="13"/>
      <c r="K14" s="13" t="s">
        <v>33</v>
      </c>
      <c r="L14" s="74">
        <v>1</v>
      </c>
      <c r="M14" s="74">
        <v>74</v>
      </c>
    </row>
    <row r="15" spans="1:13" ht="15" customHeight="1">
      <c r="A15" s="50" t="s">
        <v>67</v>
      </c>
      <c r="B15" s="14"/>
      <c r="C15" s="15"/>
      <c r="D15" s="47"/>
      <c r="E15" s="29">
        <f>barème2018</f>
        <v>0.54300000000000004</v>
      </c>
      <c r="F15" s="48">
        <f t="shared" si="2"/>
        <v>0</v>
      </c>
      <c r="H15" s="12" t="s">
        <v>15</v>
      </c>
      <c r="I15" s="12">
        <v>11</v>
      </c>
      <c r="J15" s="13"/>
      <c r="K15" s="13" t="s">
        <v>33</v>
      </c>
      <c r="L15" s="74">
        <v>1</v>
      </c>
      <c r="M15" s="74">
        <v>74</v>
      </c>
    </row>
    <row r="16" spans="1:13" ht="15" customHeight="1">
      <c r="A16" s="50" t="s">
        <v>68</v>
      </c>
      <c r="B16" s="14" t="s">
        <v>122</v>
      </c>
      <c r="C16" s="15" t="s">
        <v>123</v>
      </c>
      <c r="D16" s="47">
        <f>28.7+28</f>
        <v>56.7</v>
      </c>
      <c r="E16" s="29">
        <f>barème2018</f>
        <v>0.54300000000000004</v>
      </c>
      <c r="F16" s="48">
        <f t="shared" si="2"/>
        <v>30.788100000000004</v>
      </c>
      <c r="H16" s="12" t="s">
        <v>12</v>
      </c>
      <c r="I16" s="12">
        <v>12</v>
      </c>
      <c r="J16" s="13" t="s">
        <v>124</v>
      </c>
      <c r="K16" s="13"/>
      <c r="L16" s="74"/>
      <c r="M16" s="74"/>
    </row>
    <row r="17" spans="1:13" ht="15" customHeight="1">
      <c r="A17" s="50" t="s">
        <v>69</v>
      </c>
      <c r="B17" s="14" t="s">
        <v>131</v>
      </c>
      <c r="C17" s="15" t="s">
        <v>132</v>
      </c>
      <c r="D17" s="47">
        <f>33+32.7</f>
        <v>65.7</v>
      </c>
      <c r="E17" s="29">
        <f>barème2018</f>
        <v>0.54300000000000004</v>
      </c>
      <c r="F17" s="48">
        <f t="shared" si="2"/>
        <v>35.675100000000008</v>
      </c>
      <c r="H17" s="12" t="s">
        <v>17</v>
      </c>
      <c r="I17" s="12">
        <v>13</v>
      </c>
      <c r="J17" s="13" t="s">
        <v>132</v>
      </c>
      <c r="K17" s="13" t="s">
        <v>33</v>
      </c>
      <c r="L17" s="74" t="s">
        <v>151</v>
      </c>
      <c r="M17" s="74">
        <v>74</v>
      </c>
    </row>
    <row r="18" spans="1:13" ht="15" customHeight="1">
      <c r="A18" s="51" t="s">
        <v>70</v>
      </c>
      <c r="B18" s="16"/>
      <c r="C18" s="17"/>
      <c r="D18" s="29"/>
      <c r="E18" s="29"/>
      <c r="F18" s="36"/>
      <c r="H18" s="10" t="s">
        <v>16</v>
      </c>
      <c r="I18" s="10">
        <v>14</v>
      </c>
      <c r="J18" s="11"/>
      <c r="K18" s="11"/>
      <c r="L18" s="75"/>
      <c r="M18" s="75"/>
    </row>
    <row r="19" spans="1:13" ht="15" customHeight="1">
      <c r="A19" s="51" t="s">
        <v>71</v>
      </c>
      <c r="B19" s="16"/>
      <c r="C19" s="17"/>
      <c r="D19" s="29"/>
      <c r="E19" s="29"/>
      <c r="F19" s="36"/>
      <c r="H19" s="10" t="s">
        <v>13</v>
      </c>
      <c r="I19" s="10">
        <v>15</v>
      </c>
      <c r="J19" s="11"/>
      <c r="K19" s="11"/>
      <c r="L19" s="75"/>
      <c r="M19" s="75"/>
    </row>
    <row r="20" spans="1:13" ht="15" customHeight="1">
      <c r="A20" s="50" t="s">
        <v>72</v>
      </c>
      <c r="B20" s="14"/>
      <c r="C20" s="15"/>
      <c r="D20" s="47"/>
      <c r="E20" s="29">
        <f>barème2018</f>
        <v>0.54300000000000004</v>
      </c>
      <c r="F20" s="48">
        <f t="shared" ref="F20:F24" si="3">D20*E20</f>
        <v>0</v>
      </c>
      <c r="H20" s="12" t="s">
        <v>18</v>
      </c>
      <c r="I20" s="12">
        <v>16</v>
      </c>
      <c r="J20" s="13"/>
      <c r="K20" s="13" t="s">
        <v>33</v>
      </c>
      <c r="L20" s="74">
        <v>1</v>
      </c>
      <c r="M20" s="74">
        <v>74</v>
      </c>
    </row>
    <row r="21" spans="1:13" ht="15" customHeight="1">
      <c r="A21" s="50" t="s">
        <v>73</v>
      </c>
      <c r="B21" s="14"/>
      <c r="C21" s="15"/>
      <c r="D21" s="47"/>
      <c r="E21" s="29">
        <f>barème2018</f>
        <v>0.54300000000000004</v>
      </c>
      <c r="F21" s="48">
        <f t="shared" si="3"/>
        <v>0</v>
      </c>
      <c r="H21" s="12" t="s">
        <v>15</v>
      </c>
      <c r="I21" s="12">
        <v>17</v>
      </c>
      <c r="J21" s="13" t="s">
        <v>125</v>
      </c>
      <c r="K21" s="13"/>
      <c r="L21" s="74"/>
      <c r="M21" s="74"/>
    </row>
    <row r="22" spans="1:13" ht="15" customHeight="1">
      <c r="A22" s="50" t="s">
        <v>74</v>
      </c>
      <c r="B22" s="14" t="s">
        <v>135</v>
      </c>
      <c r="C22" s="15" t="s">
        <v>134</v>
      </c>
      <c r="D22" s="47">
        <f>13.5+13.4</f>
        <v>26.9</v>
      </c>
      <c r="E22" s="29">
        <f>barème2018</f>
        <v>0.54300000000000004</v>
      </c>
      <c r="F22" s="48">
        <f t="shared" si="3"/>
        <v>14.6067</v>
      </c>
      <c r="H22" s="12" t="s">
        <v>15</v>
      </c>
      <c r="I22" s="12">
        <v>18</v>
      </c>
      <c r="J22" s="13" t="s">
        <v>133</v>
      </c>
      <c r="K22" s="13" t="s">
        <v>33</v>
      </c>
      <c r="L22" s="74">
        <v>1</v>
      </c>
      <c r="M22" s="74">
        <v>74</v>
      </c>
    </row>
    <row r="23" spans="1:13" ht="15" customHeight="1">
      <c r="A23" s="50" t="s">
        <v>75</v>
      </c>
      <c r="B23" s="14"/>
      <c r="C23" s="15"/>
      <c r="D23" s="47"/>
      <c r="E23" s="29">
        <f>barème2018</f>
        <v>0.54300000000000004</v>
      </c>
      <c r="F23" s="48">
        <f t="shared" si="3"/>
        <v>0</v>
      </c>
      <c r="H23" s="12" t="s">
        <v>12</v>
      </c>
      <c r="I23" s="12">
        <v>19</v>
      </c>
      <c r="J23" s="13"/>
      <c r="K23" s="13" t="s">
        <v>33</v>
      </c>
      <c r="L23" s="74">
        <v>1</v>
      </c>
      <c r="M23" s="74">
        <v>74</v>
      </c>
    </row>
    <row r="24" spans="1:13" ht="15" customHeight="1">
      <c r="A24" s="50" t="s">
        <v>76</v>
      </c>
      <c r="B24" s="14" t="s">
        <v>131</v>
      </c>
      <c r="C24" s="15" t="s">
        <v>132</v>
      </c>
      <c r="D24" s="47">
        <f>33+32.7</f>
        <v>65.7</v>
      </c>
      <c r="E24" s="29">
        <f>barème2018</f>
        <v>0.54300000000000004</v>
      </c>
      <c r="F24" s="48">
        <f t="shared" si="3"/>
        <v>35.675100000000008</v>
      </c>
      <c r="H24" s="12" t="s">
        <v>17</v>
      </c>
      <c r="I24" s="12">
        <v>20</v>
      </c>
      <c r="J24" s="13" t="s">
        <v>132</v>
      </c>
      <c r="K24" s="13" t="s">
        <v>33</v>
      </c>
      <c r="L24" s="74"/>
      <c r="M24" s="74"/>
    </row>
    <row r="25" spans="1:13" ht="15" customHeight="1">
      <c r="A25" s="51" t="s">
        <v>77</v>
      </c>
      <c r="B25" s="16"/>
      <c r="C25" s="17"/>
      <c r="D25" s="29"/>
      <c r="E25" s="29"/>
      <c r="F25" s="36"/>
      <c r="H25" s="10" t="s">
        <v>16</v>
      </c>
      <c r="I25" s="10">
        <v>21</v>
      </c>
      <c r="J25" s="11"/>
      <c r="K25" s="11"/>
      <c r="L25" s="75"/>
      <c r="M25" s="75"/>
    </row>
    <row r="26" spans="1:13" ht="15" customHeight="1">
      <c r="A26" s="51" t="s">
        <v>78</v>
      </c>
      <c r="B26" s="16"/>
      <c r="C26" s="17"/>
      <c r="D26" s="29"/>
      <c r="E26" s="29"/>
      <c r="F26" s="36"/>
      <c r="H26" s="10" t="s">
        <v>13</v>
      </c>
      <c r="I26" s="10">
        <v>22</v>
      </c>
      <c r="J26" s="11"/>
      <c r="K26" s="11"/>
      <c r="L26" s="75"/>
      <c r="M26" s="75"/>
    </row>
    <row r="27" spans="1:13" ht="15" customHeight="1">
      <c r="A27" s="50" t="s">
        <v>79</v>
      </c>
      <c r="E27" s="29">
        <f>barème2018</f>
        <v>0.54300000000000004</v>
      </c>
      <c r="F27" s="48">
        <f t="shared" ref="F27:F31" si="4">D27*E27</f>
        <v>0</v>
      </c>
      <c r="H27" s="12" t="s">
        <v>18</v>
      </c>
      <c r="I27" s="12">
        <v>23</v>
      </c>
      <c r="J27" s="13" t="s">
        <v>125</v>
      </c>
      <c r="K27" s="13"/>
      <c r="L27" s="74"/>
      <c r="M27" s="74"/>
    </row>
    <row r="28" spans="1:13" ht="15" customHeight="1">
      <c r="A28" s="50" t="s">
        <v>80</v>
      </c>
      <c r="B28" s="14" t="s">
        <v>137</v>
      </c>
      <c r="C28" s="15" t="s">
        <v>136</v>
      </c>
      <c r="D28" s="47">
        <f>39.7+38.9</f>
        <v>78.599999999999994</v>
      </c>
      <c r="E28" s="29">
        <f>barème2018</f>
        <v>0.54300000000000004</v>
      </c>
      <c r="F28" s="48">
        <f t="shared" si="4"/>
        <v>42.6798</v>
      </c>
      <c r="H28" s="12" t="s">
        <v>15</v>
      </c>
      <c r="I28" s="12">
        <v>24</v>
      </c>
      <c r="J28" s="13" t="s">
        <v>138</v>
      </c>
      <c r="K28" s="13"/>
      <c r="L28" s="74"/>
      <c r="M28" s="74"/>
    </row>
    <row r="29" spans="1:13" ht="15" customHeight="1">
      <c r="A29" s="50" t="s">
        <v>81</v>
      </c>
      <c r="B29" s="14"/>
      <c r="C29" s="15"/>
      <c r="D29" s="47"/>
      <c r="E29" s="29">
        <f>barème2018</f>
        <v>0.54300000000000004</v>
      </c>
      <c r="F29" s="48">
        <f t="shared" si="4"/>
        <v>0</v>
      </c>
      <c r="H29" s="12" t="s">
        <v>15</v>
      </c>
      <c r="I29" s="12">
        <v>25</v>
      </c>
      <c r="J29" s="13"/>
      <c r="K29" s="13" t="s">
        <v>33</v>
      </c>
      <c r="L29" s="74">
        <v>1</v>
      </c>
      <c r="M29" s="74">
        <v>74</v>
      </c>
    </row>
    <row r="30" spans="1:13" ht="15" customHeight="1">
      <c r="A30" s="50" t="s">
        <v>82</v>
      </c>
      <c r="B30" s="14"/>
      <c r="C30" s="15"/>
      <c r="D30" s="47"/>
      <c r="E30" s="29">
        <f>barème2018</f>
        <v>0.54300000000000004</v>
      </c>
      <c r="F30" s="48">
        <f t="shared" si="4"/>
        <v>0</v>
      </c>
      <c r="H30" s="12" t="s">
        <v>12</v>
      </c>
      <c r="I30" s="12">
        <v>26</v>
      </c>
      <c r="J30" s="13"/>
      <c r="K30" s="13" t="s">
        <v>33</v>
      </c>
      <c r="L30" s="74">
        <v>1</v>
      </c>
      <c r="M30" s="74">
        <v>74</v>
      </c>
    </row>
    <row r="31" spans="1:13" ht="15" customHeight="1">
      <c r="A31" s="50" t="s">
        <v>83</v>
      </c>
      <c r="B31" s="14"/>
      <c r="C31" s="15"/>
      <c r="D31" s="47"/>
      <c r="E31" s="29">
        <f>barème2018</f>
        <v>0.54300000000000004</v>
      </c>
      <c r="F31" s="48">
        <f t="shared" si="4"/>
        <v>0</v>
      </c>
      <c r="H31" s="12" t="s">
        <v>17</v>
      </c>
      <c r="I31" s="12">
        <v>27</v>
      </c>
      <c r="J31" s="13"/>
      <c r="K31" s="13" t="s">
        <v>33</v>
      </c>
      <c r="L31" s="74">
        <v>1</v>
      </c>
      <c r="M31" s="74">
        <v>74</v>
      </c>
    </row>
    <row r="32" spans="1:13" ht="15" customHeight="1">
      <c r="A32" s="51" t="s">
        <v>84</v>
      </c>
      <c r="B32" s="16"/>
      <c r="C32" s="17"/>
      <c r="D32" s="29"/>
      <c r="E32" s="29"/>
      <c r="F32" s="36"/>
      <c r="H32" s="10" t="s">
        <v>16</v>
      </c>
      <c r="I32" s="10">
        <v>28</v>
      </c>
      <c r="J32" s="11"/>
      <c r="K32" s="11"/>
      <c r="L32" s="75"/>
      <c r="M32" s="75"/>
    </row>
    <row r="33" spans="1:13" ht="15" customHeight="1">
      <c r="A33" s="51" t="s">
        <v>85</v>
      </c>
      <c r="B33" s="16"/>
      <c r="C33" s="17"/>
      <c r="D33" s="29"/>
      <c r="E33" s="29"/>
      <c r="F33" s="36"/>
      <c r="H33" s="10" t="s">
        <v>13</v>
      </c>
      <c r="I33" s="10">
        <v>29</v>
      </c>
      <c r="J33" s="11"/>
      <c r="K33" s="11"/>
      <c r="L33" s="75"/>
      <c r="M33" s="75"/>
    </row>
    <row r="34" spans="1:13" ht="15" customHeight="1">
      <c r="A34" s="50" t="s">
        <v>86</v>
      </c>
      <c r="B34" s="14" t="s">
        <v>140</v>
      </c>
      <c r="C34" s="15" t="s">
        <v>139</v>
      </c>
      <c r="D34" s="47">
        <f>14.2+13.9</f>
        <v>28.1</v>
      </c>
      <c r="E34" s="29">
        <f>barème2018</f>
        <v>0.54300000000000004</v>
      </c>
      <c r="F34" s="48">
        <f t="shared" ref="F34:F35" si="5">D34*E34</f>
        <v>15.258300000000002</v>
      </c>
      <c r="H34" s="12" t="s">
        <v>18</v>
      </c>
      <c r="I34" s="12">
        <v>30</v>
      </c>
      <c r="J34" s="13"/>
      <c r="K34" s="13" t="s">
        <v>33</v>
      </c>
      <c r="L34" s="74">
        <v>1</v>
      </c>
      <c r="M34" s="74">
        <v>74</v>
      </c>
    </row>
    <row r="35" spans="1:13" ht="15" customHeight="1">
      <c r="A35" s="50" t="s">
        <v>87</v>
      </c>
      <c r="B35" s="14"/>
      <c r="C35" s="15"/>
      <c r="D35" s="47"/>
      <c r="E35" s="29">
        <f>barème2018</f>
        <v>0.54300000000000004</v>
      </c>
      <c r="F35" s="48">
        <f t="shared" si="5"/>
        <v>0</v>
      </c>
      <c r="H35" s="12" t="s">
        <v>15</v>
      </c>
      <c r="I35" s="12">
        <v>31</v>
      </c>
      <c r="J35" s="13" t="s">
        <v>125</v>
      </c>
      <c r="K35" s="13"/>
      <c r="L35" s="74"/>
      <c r="M35" s="74"/>
    </row>
    <row r="36" spans="1:13">
      <c r="A36" s="25"/>
      <c r="B36" s="26" t="s">
        <v>35</v>
      </c>
      <c r="C36" s="27"/>
      <c r="D36" s="30"/>
      <c r="E36" s="30"/>
      <c r="F36" s="38">
        <f>SUM(F5:F34)</f>
        <v>247.06500000000003</v>
      </c>
      <c r="H36" s="49"/>
      <c r="I36" s="49"/>
      <c r="J36" s="49"/>
      <c r="K36" s="49"/>
      <c r="L36" s="76">
        <f>SUM(L7:L35)</f>
        <v>12</v>
      </c>
      <c r="M36" s="76">
        <f>SUM(M7:M35)</f>
        <v>962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>
      <selection sqref="A1:F1"/>
    </sheetView>
  </sheetViews>
  <sheetFormatPr baseColWidth="10" defaultRowHeight="12.75"/>
  <cols>
    <col min="1" max="1" width="7.625" style="4" customWidth="1"/>
    <col min="2" max="2" width="38.875" style="4" bestFit="1" customWidth="1"/>
    <col min="3" max="3" width="18.5" style="4" bestFit="1" customWidth="1"/>
    <col min="4" max="4" width="11" style="1"/>
    <col min="5" max="5" width="7.5" style="1" customWidth="1"/>
    <col min="6" max="6" width="11" style="34"/>
    <col min="7" max="7" width="3.625" style="4" customWidth="1"/>
    <col min="8" max="9" width="5.625" customWidth="1"/>
    <col min="10" max="10" width="12.875" bestFit="1" customWidth="1"/>
    <col min="12" max="12" width="11" style="79"/>
    <col min="13" max="13" width="12.5" style="79" bestFit="1" customWidth="1"/>
  </cols>
  <sheetData>
    <row r="1" spans="1:13" s="18" customFormat="1" ht="24.75" customHeight="1">
      <c r="A1" s="125" t="s">
        <v>46</v>
      </c>
      <c r="B1" s="125"/>
      <c r="C1" s="125"/>
      <c r="D1" s="125"/>
      <c r="E1" s="125"/>
      <c r="F1" s="125"/>
      <c r="H1" s="126" t="s">
        <v>47</v>
      </c>
      <c r="I1" s="126"/>
      <c r="J1" s="126"/>
      <c r="K1" s="126"/>
      <c r="L1" s="126"/>
      <c r="M1" s="126"/>
    </row>
    <row r="2" spans="1:13" s="2" customFormat="1" ht="24.75" customHeight="1">
      <c r="A2" s="128" t="s">
        <v>88</v>
      </c>
      <c r="B2" s="127"/>
      <c r="C2" s="127"/>
      <c r="D2" s="127"/>
      <c r="E2" s="127"/>
      <c r="F2" s="127"/>
      <c r="G2" s="19"/>
      <c r="H2" s="128" t="s">
        <v>88</v>
      </c>
      <c r="I2" s="127"/>
      <c r="J2" s="127"/>
      <c r="K2" s="127"/>
      <c r="L2" s="127"/>
      <c r="M2" s="127"/>
    </row>
    <row r="3" spans="1:13">
      <c r="G3" s="71"/>
    </row>
    <row r="4" spans="1:13" ht="15" customHeight="1">
      <c r="A4" s="7" t="s">
        <v>51</v>
      </c>
      <c r="B4" s="7" t="s">
        <v>52</v>
      </c>
      <c r="C4" s="7" t="s">
        <v>53</v>
      </c>
      <c r="D4" s="28" t="s">
        <v>50</v>
      </c>
      <c r="E4" s="28" t="s">
        <v>54</v>
      </c>
      <c r="F4" s="41" t="s">
        <v>49</v>
      </c>
      <c r="G4" s="6"/>
      <c r="H4" s="62" t="s">
        <v>12</v>
      </c>
      <c r="I4" s="62" t="s">
        <v>13</v>
      </c>
      <c r="J4" s="63" t="s">
        <v>90</v>
      </c>
      <c r="K4" s="64" t="s">
        <v>91</v>
      </c>
      <c r="L4" s="77" t="s">
        <v>20</v>
      </c>
      <c r="M4" s="77" t="s">
        <v>14</v>
      </c>
    </row>
    <row r="5" spans="1:13" ht="15" customHeight="1">
      <c r="A5" s="52" t="s">
        <v>57</v>
      </c>
      <c r="B5" s="53"/>
      <c r="C5" s="54"/>
      <c r="D5" s="55"/>
      <c r="E5" s="55">
        <f t="shared" ref="E5:E34" si="0">barème2018</f>
        <v>0.54300000000000004</v>
      </c>
      <c r="F5" s="56"/>
      <c r="G5" s="6"/>
      <c r="H5" s="58" t="s">
        <v>15</v>
      </c>
      <c r="I5" s="58">
        <v>1</v>
      </c>
      <c r="J5" s="59"/>
      <c r="K5" s="60" t="s">
        <v>30</v>
      </c>
      <c r="L5" s="78"/>
      <c r="M5" s="78"/>
    </row>
    <row r="6" spans="1:13" ht="15" customHeight="1">
      <c r="A6" s="50" t="s">
        <v>58</v>
      </c>
      <c r="B6" s="14"/>
      <c r="C6" s="15"/>
      <c r="D6" s="47"/>
      <c r="E6" s="29">
        <f t="shared" si="0"/>
        <v>0.54300000000000004</v>
      </c>
      <c r="F6" s="48">
        <f t="shared" ref="F6:F7" si="1">D6*E6</f>
        <v>0</v>
      </c>
      <c r="G6" s="6"/>
      <c r="H6" s="12" t="s">
        <v>12</v>
      </c>
      <c r="I6" s="12">
        <v>2</v>
      </c>
      <c r="J6" s="13"/>
      <c r="K6" s="13" t="s">
        <v>33</v>
      </c>
      <c r="L6" s="74">
        <v>1</v>
      </c>
      <c r="M6" s="74">
        <v>74</v>
      </c>
    </row>
    <row r="7" spans="1:13" ht="15" customHeight="1">
      <c r="A7" s="50" t="s">
        <v>59</v>
      </c>
      <c r="B7" s="14"/>
      <c r="C7" s="15"/>
      <c r="D7" s="47"/>
      <c r="E7" s="29">
        <f t="shared" si="0"/>
        <v>0.54300000000000004</v>
      </c>
      <c r="F7" s="48">
        <f t="shared" si="1"/>
        <v>0</v>
      </c>
      <c r="G7" s="6"/>
      <c r="H7" s="12" t="s">
        <v>17</v>
      </c>
      <c r="I7" s="12">
        <v>3</v>
      </c>
      <c r="J7" s="13"/>
      <c r="K7" s="13" t="s">
        <v>33</v>
      </c>
      <c r="L7" s="74">
        <v>1</v>
      </c>
      <c r="M7" s="74">
        <v>74</v>
      </c>
    </row>
    <row r="8" spans="1:13" ht="15" customHeight="1">
      <c r="A8" s="51" t="s">
        <v>60</v>
      </c>
      <c r="B8" s="16"/>
      <c r="C8" s="17"/>
      <c r="D8" s="29"/>
      <c r="E8" s="29">
        <f t="shared" si="0"/>
        <v>0.54300000000000004</v>
      </c>
      <c r="F8" s="36"/>
      <c r="G8" s="6"/>
      <c r="H8" s="10" t="s">
        <v>16</v>
      </c>
      <c r="I8" s="10">
        <v>4</v>
      </c>
      <c r="J8" s="11"/>
      <c r="K8" s="11"/>
      <c r="L8" s="75"/>
      <c r="M8" s="75"/>
    </row>
    <row r="9" spans="1:13" ht="15" customHeight="1">
      <c r="A9" s="51" t="s">
        <v>61</v>
      </c>
      <c r="B9" s="16"/>
      <c r="C9" s="17"/>
      <c r="D9" s="29"/>
      <c r="E9" s="29">
        <f t="shared" si="0"/>
        <v>0.54300000000000004</v>
      </c>
      <c r="F9" s="36"/>
      <c r="G9" s="6"/>
      <c r="H9" s="10" t="s">
        <v>13</v>
      </c>
      <c r="I9" s="10">
        <v>5</v>
      </c>
      <c r="J9" s="11"/>
      <c r="K9" s="11"/>
      <c r="L9" s="75"/>
      <c r="M9" s="75"/>
    </row>
    <row r="10" spans="1:13" ht="15" customHeight="1">
      <c r="A10" s="50" t="s">
        <v>62</v>
      </c>
      <c r="B10" s="14"/>
      <c r="C10" s="15"/>
      <c r="D10" s="47"/>
      <c r="E10" s="29">
        <f t="shared" si="0"/>
        <v>0.54300000000000004</v>
      </c>
      <c r="F10" s="48">
        <f t="shared" ref="F10:F14" si="2">D10*E10</f>
        <v>0</v>
      </c>
      <c r="G10" s="6"/>
      <c r="H10" s="12" t="s">
        <v>18</v>
      </c>
      <c r="I10" s="12">
        <v>6</v>
      </c>
      <c r="J10" s="13"/>
      <c r="K10" s="13" t="s">
        <v>33</v>
      </c>
      <c r="L10" s="74">
        <v>1</v>
      </c>
      <c r="M10" s="74">
        <v>74</v>
      </c>
    </row>
    <row r="11" spans="1:13" ht="15" customHeight="1">
      <c r="A11" s="50" t="s">
        <v>63</v>
      </c>
      <c r="B11" s="14"/>
      <c r="C11" s="15"/>
      <c r="D11" s="47"/>
      <c r="E11" s="29">
        <f t="shared" si="0"/>
        <v>0.54300000000000004</v>
      </c>
      <c r="F11" s="48">
        <f t="shared" si="2"/>
        <v>0</v>
      </c>
      <c r="G11" s="6"/>
      <c r="H11" s="12" t="s">
        <v>15</v>
      </c>
      <c r="I11" s="12">
        <v>7</v>
      </c>
      <c r="J11" s="13"/>
      <c r="K11" s="13" t="s">
        <v>33</v>
      </c>
      <c r="L11" s="74">
        <v>1</v>
      </c>
      <c r="M11" s="74">
        <v>74</v>
      </c>
    </row>
    <row r="12" spans="1:13" ht="15" customHeight="1">
      <c r="A12" s="50" t="s">
        <v>64</v>
      </c>
      <c r="B12" s="14"/>
      <c r="C12" s="15"/>
      <c r="D12" s="47"/>
      <c r="E12" s="29">
        <f t="shared" si="0"/>
        <v>0.54300000000000004</v>
      </c>
      <c r="F12" s="48">
        <f t="shared" si="2"/>
        <v>0</v>
      </c>
      <c r="H12" s="12" t="s">
        <v>15</v>
      </c>
      <c r="I12" s="12">
        <v>8</v>
      </c>
      <c r="J12" s="13"/>
      <c r="K12" s="13" t="s">
        <v>33</v>
      </c>
      <c r="L12" s="74">
        <v>1</v>
      </c>
      <c r="M12" s="74">
        <v>74</v>
      </c>
    </row>
    <row r="13" spans="1:13" ht="15" customHeight="1">
      <c r="A13" s="50" t="s">
        <v>65</v>
      </c>
      <c r="B13" s="14"/>
      <c r="C13" s="15"/>
      <c r="D13" s="47"/>
      <c r="E13" s="29">
        <f t="shared" si="0"/>
        <v>0.54300000000000004</v>
      </c>
      <c r="F13" s="48">
        <f t="shared" si="2"/>
        <v>0</v>
      </c>
      <c r="H13" s="12" t="s">
        <v>12</v>
      </c>
      <c r="I13" s="12">
        <v>9</v>
      </c>
      <c r="J13" s="13" t="s">
        <v>125</v>
      </c>
      <c r="K13" s="13"/>
      <c r="L13" s="74"/>
      <c r="M13" s="74"/>
    </row>
    <row r="14" spans="1:13" ht="15" customHeight="1">
      <c r="A14" s="50" t="s">
        <v>66</v>
      </c>
      <c r="B14" s="14"/>
      <c r="C14" s="15"/>
      <c r="D14" s="47"/>
      <c r="E14" s="29">
        <f t="shared" si="0"/>
        <v>0.54300000000000004</v>
      </c>
      <c r="F14" s="48">
        <f t="shared" si="2"/>
        <v>0</v>
      </c>
      <c r="H14" s="12" t="s">
        <v>17</v>
      </c>
      <c r="I14" s="12">
        <v>10</v>
      </c>
      <c r="J14" s="13"/>
      <c r="K14" s="13" t="s">
        <v>33</v>
      </c>
      <c r="L14" s="74">
        <v>1</v>
      </c>
      <c r="M14" s="74">
        <v>74</v>
      </c>
    </row>
    <row r="15" spans="1:13" ht="15" customHeight="1">
      <c r="A15" s="52" t="s">
        <v>67</v>
      </c>
      <c r="B15" s="53"/>
      <c r="C15" s="54"/>
      <c r="D15" s="55"/>
      <c r="E15" s="55">
        <f t="shared" si="0"/>
        <v>0.54300000000000004</v>
      </c>
      <c r="F15" s="56"/>
      <c r="H15" s="58" t="s">
        <v>16</v>
      </c>
      <c r="I15" s="58">
        <v>11</v>
      </c>
      <c r="J15" s="59"/>
      <c r="K15" s="60" t="s">
        <v>29</v>
      </c>
      <c r="L15" s="78"/>
      <c r="M15" s="78"/>
    </row>
    <row r="16" spans="1:13" ht="15" customHeight="1">
      <c r="A16" s="51" t="s">
        <v>68</v>
      </c>
      <c r="B16" s="16"/>
      <c r="C16" s="17"/>
      <c r="D16" s="29"/>
      <c r="E16" s="29">
        <f t="shared" si="0"/>
        <v>0.54300000000000004</v>
      </c>
      <c r="F16" s="36"/>
      <c r="H16" s="10" t="s">
        <v>13</v>
      </c>
      <c r="I16" s="10">
        <v>12</v>
      </c>
      <c r="J16" s="11"/>
      <c r="K16" s="11"/>
      <c r="L16" s="75"/>
      <c r="M16" s="75"/>
    </row>
    <row r="17" spans="1:13" ht="15" customHeight="1">
      <c r="A17" s="50" t="s">
        <v>69</v>
      </c>
      <c r="B17" s="14"/>
      <c r="C17" s="15"/>
      <c r="D17" s="47"/>
      <c r="E17" s="29">
        <f t="shared" si="0"/>
        <v>0.54300000000000004</v>
      </c>
      <c r="F17" s="48">
        <f t="shared" ref="F17:F21" si="3">D17*E17</f>
        <v>0</v>
      </c>
      <c r="H17" s="12" t="s">
        <v>18</v>
      </c>
      <c r="I17" s="12">
        <v>13</v>
      </c>
      <c r="J17" s="13"/>
      <c r="K17" s="13" t="s">
        <v>33</v>
      </c>
      <c r="L17" s="74">
        <v>1</v>
      </c>
      <c r="M17" s="74">
        <v>74</v>
      </c>
    </row>
    <row r="18" spans="1:13" ht="15" customHeight="1">
      <c r="A18" s="50" t="s">
        <v>70</v>
      </c>
      <c r="B18" s="14"/>
      <c r="C18" s="15"/>
      <c r="D18" s="47"/>
      <c r="E18" s="29">
        <f t="shared" si="0"/>
        <v>0.54300000000000004</v>
      </c>
      <c r="F18" s="48">
        <f t="shared" si="3"/>
        <v>0</v>
      </c>
      <c r="H18" s="12" t="s">
        <v>15</v>
      </c>
      <c r="I18" s="12">
        <v>14</v>
      </c>
      <c r="J18" s="13"/>
      <c r="K18" s="13" t="s">
        <v>33</v>
      </c>
      <c r="L18" s="74">
        <v>1</v>
      </c>
      <c r="M18" s="74">
        <v>74</v>
      </c>
    </row>
    <row r="19" spans="1:13" ht="15" customHeight="1">
      <c r="A19" s="50" t="s">
        <v>71</v>
      </c>
      <c r="B19" s="14"/>
      <c r="C19" s="15"/>
      <c r="D19" s="47"/>
      <c r="E19" s="29">
        <f t="shared" si="0"/>
        <v>0.54300000000000004</v>
      </c>
      <c r="F19" s="48">
        <f t="shared" si="3"/>
        <v>0</v>
      </c>
      <c r="H19" s="12" t="s">
        <v>15</v>
      </c>
      <c r="I19" s="12">
        <v>15</v>
      </c>
      <c r="J19" s="13" t="s">
        <v>125</v>
      </c>
      <c r="K19" s="13"/>
      <c r="L19" s="74"/>
      <c r="M19" s="74"/>
    </row>
    <row r="20" spans="1:13" ht="15" customHeight="1">
      <c r="A20" s="50" t="s">
        <v>72</v>
      </c>
      <c r="B20" s="14"/>
      <c r="C20" s="15"/>
      <c r="D20" s="47"/>
      <c r="E20" s="29">
        <f t="shared" si="0"/>
        <v>0.54300000000000004</v>
      </c>
      <c r="F20" s="48">
        <f t="shared" si="3"/>
        <v>0</v>
      </c>
      <c r="H20" s="12" t="s">
        <v>12</v>
      </c>
      <c r="I20" s="12">
        <v>16</v>
      </c>
      <c r="J20" s="13"/>
      <c r="K20" s="13" t="s">
        <v>33</v>
      </c>
      <c r="L20" s="74">
        <v>1</v>
      </c>
      <c r="M20" s="74">
        <v>74</v>
      </c>
    </row>
    <row r="21" spans="1:13" ht="15" customHeight="1">
      <c r="A21" s="50" t="s">
        <v>73</v>
      </c>
      <c r="B21" s="14"/>
      <c r="C21" s="15"/>
      <c r="D21" s="47"/>
      <c r="E21" s="29">
        <f t="shared" si="0"/>
        <v>0.54300000000000004</v>
      </c>
      <c r="F21" s="48">
        <f t="shared" si="3"/>
        <v>0</v>
      </c>
      <c r="H21" s="12" t="s">
        <v>17</v>
      </c>
      <c r="I21" s="12">
        <v>17</v>
      </c>
      <c r="J21" s="13"/>
      <c r="K21" s="13" t="s">
        <v>33</v>
      </c>
      <c r="L21" s="74">
        <v>1</v>
      </c>
      <c r="M21" s="74">
        <v>74</v>
      </c>
    </row>
    <row r="22" spans="1:13" ht="15" customHeight="1">
      <c r="A22" s="51" t="s">
        <v>74</v>
      </c>
      <c r="B22" s="16"/>
      <c r="C22" s="17"/>
      <c r="D22" s="29"/>
      <c r="E22" s="29">
        <f t="shared" si="0"/>
        <v>0.54300000000000004</v>
      </c>
      <c r="F22" s="36"/>
      <c r="H22" s="10" t="s">
        <v>16</v>
      </c>
      <c r="I22" s="10">
        <v>18</v>
      </c>
      <c r="J22" s="11"/>
      <c r="K22" s="11"/>
      <c r="L22" s="75"/>
      <c r="M22" s="75"/>
    </row>
    <row r="23" spans="1:13" ht="15" customHeight="1">
      <c r="A23" s="51" t="s">
        <v>75</v>
      </c>
      <c r="B23" s="16"/>
      <c r="C23" s="17"/>
      <c r="D23" s="29"/>
      <c r="E23" s="29">
        <f t="shared" si="0"/>
        <v>0.54300000000000004</v>
      </c>
      <c r="F23" s="36"/>
      <c r="H23" s="10" t="s">
        <v>13</v>
      </c>
      <c r="I23" s="10">
        <v>19</v>
      </c>
      <c r="J23" s="11"/>
      <c r="K23" s="11"/>
      <c r="L23" s="75"/>
      <c r="M23" s="75"/>
    </row>
    <row r="24" spans="1:13" ht="15" customHeight="1">
      <c r="A24" s="50" t="s">
        <v>76</v>
      </c>
      <c r="B24" s="14"/>
      <c r="C24" s="15"/>
      <c r="D24" s="47"/>
      <c r="E24" s="29">
        <f t="shared" si="0"/>
        <v>0.54300000000000004</v>
      </c>
      <c r="F24" s="48">
        <f t="shared" ref="F24:F28" si="4">D24*E24</f>
        <v>0</v>
      </c>
      <c r="H24" s="12" t="s">
        <v>18</v>
      </c>
      <c r="I24" s="12">
        <v>20</v>
      </c>
      <c r="J24" s="13"/>
      <c r="K24" s="13" t="s">
        <v>33</v>
      </c>
      <c r="L24" s="74">
        <v>1</v>
      </c>
      <c r="M24" s="74">
        <v>74</v>
      </c>
    </row>
    <row r="25" spans="1:13" ht="15" customHeight="1">
      <c r="A25" s="50" t="s">
        <v>77</v>
      </c>
      <c r="B25" s="14"/>
      <c r="C25" s="15"/>
      <c r="D25" s="47"/>
      <c r="E25" s="29">
        <f t="shared" si="0"/>
        <v>0.54300000000000004</v>
      </c>
      <c r="F25" s="48">
        <f t="shared" si="4"/>
        <v>0</v>
      </c>
      <c r="H25" s="12" t="s">
        <v>15</v>
      </c>
      <c r="I25" s="12">
        <v>21</v>
      </c>
      <c r="J25" s="13"/>
      <c r="K25" s="13" t="s">
        <v>33</v>
      </c>
      <c r="L25" s="74">
        <v>1</v>
      </c>
      <c r="M25" s="74">
        <v>74</v>
      </c>
    </row>
    <row r="26" spans="1:13" ht="15" customHeight="1">
      <c r="A26" s="50" t="s">
        <v>78</v>
      </c>
      <c r="B26" s="14"/>
      <c r="C26" s="15"/>
      <c r="D26" s="47"/>
      <c r="E26" s="29">
        <f t="shared" si="0"/>
        <v>0.54300000000000004</v>
      </c>
      <c r="F26" s="48">
        <f t="shared" si="4"/>
        <v>0</v>
      </c>
      <c r="H26" s="12" t="s">
        <v>15</v>
      </c>
      <c r="I26" s="12">
        <v>22</v>
      </c>
      <c r="J26" s="13"/>
      <c r="K26" s="13" t="s">
        <v>33</v>
      </c>
      <c r="L26" s="74">
        <v>1</v>
      </c>
      <c r="M26" s="74">
        <v>74</v>
      </c>
    </row>
    <row r="27" spans="1:13" ht="15" customHeight="1">
      <c r="A27" s="50" t="s">
        <v>79</v>
      </c>
      <c r="B27" s="14"/>
      <c r="C27" s="15"/>
      <c r="D27" s="47"/>
      <c r="E27" s="29">
        <f t="shared" si="0"/>
        <v>0.54300000000000004</v>
      </c>
      <c r="F27" s="48">
        <f t="shared" si="4"/>
        <v>0</v>
      </c>
      <c r="H27" s="12" t="s">
        <v>12</v>
      </c>
      <c r="I27" s="12">
        <v>23</v>
      </c>
      <c r="J27" s="13"/>
      <c r="K27" s="13" t="s">
        <v>33</v>
      </c>
      <c r="L27" s="74">
        <v>1</v>
      </c>
      <c r="M27" s="74">
        <v>74</v>
      </c>
    </row>
    <row r="28" spans="1:13" ht="15" customHeight="1">
      <c r="A28" s="50" t="s">
        <v>80</v>
      </c>
      <c r="B28" s="14"/>
      <c r="C28" s="15"/>
      <c r="D28" s="47"/>
      <c r="E28" s="29">
        <f t="shared" si="0"/>
        <v>0.54300000000000004</v>
      </c>
      <c r="F28" s="48">
        <f t="shared" si="4"/>
        <v>0</v>
      </c>
      <c r="H28" s="12" t="s">
        <v>17</v>
      </c>
      <c r="I28" s="12">
        <v>24</v>
      </c>
      <c r="J28" s="13"/>
      <c r="K28" s="13" t="s">
        <v>33</v>
      </c>
      <c r="L28" s="74">
        <v>1</v>
      </c>
      <c r="M28" s="74">
        <v>74</v>
      </c>
    </row>
    <row r="29" spans="1:13" ht="15" customHeight="1">
      <c r="A29" s="51" t="s">
        <v>81</v>
      </c>
      <c r="B29" s="16"/>
      <c r="C29" s="17"/>
      <c r="D29" s="29"/>
      <c r="E29" s="29">
        <f t="shared" si="0"/>
        <v>0.54300000000000004</v>
      </c>
      <c r="F29" s="36"/>
      <c r="H29" s="10" t="s">
        <v>16</v>
      </c>
      <c r="I29" s="10">
        <v>25</v>
      </c>
      <c r="J29" s="11"/>
      <c r="K29" s="11"/>
      <c r="L29" s="75"/>
      <c r="M29" s="75"/>
    </row>
    <row r="30" spans="1:13" ht="15" customHeight="1">
      <c r="A30" s="51" t="s">
        <v>82</v>
      </c>
      <c r="B30" s="16"/>
      <c r="C30" s="17"/>
      <c r="D30" s="29"/>
      <c r="E30" s="29">
        <f t="shared" si="0"/>
        <v>0.54300000000000004</v>
      </c>
      <c r="F30" s="36"/>
      <c r="H30" s="10" t="s">
        <v>13</v>
      </c>
      <c r="I30" s="10">
        <v>26</v>
      </c>
      <c r="J30" s="11"/>
      <c r="K30" s="11"/>
      <c r="L30" s="75"/>
      <c r="M30" s="75"/>
    </row>
    <row r="31" spans="1:13" ht="15" customHeight="1">
      <c r="A31" s="50" t="s">
        <v>83</v>
      </c>
      <c r="B31" s="14" t="s">
        <v>122</v>
      </c>
      <c r="C31" s="15" t="s">
        <v>123</v>
      </c>
      <c r="D31" s="47">
        <f>28.7+28</f>
        <v>56.7</v>
      </c>
      <c r="E31" s="29">
        <f t="shared" si="0"/>
        <v>0.54300000000000004</v>
      </c>
      <c r="F31" s="48">
        <f>D31*E31</f>
        <v>30.788100000000004</v>
      </c>
      <c r="H31" s="45" t="s">
        <v>18</v>
      </c>
      <c r="I31" s="12">
        <v>27</v>
      </c>
      <c r="J31" s="13" t="s">
        <v>124</v>
      </c>
      <c r="K31" s="13"/>
      <c r="L31" s="74"/>
      <c r="M31" s="74"/>
    </row>
    <row r="32" spans="1:13" ht="15" customHeight="1">
      <c r="A32" s="50" t="s">
        <v>84</v>
      </c>
      <c r="B32" s="14" t="s">
        <v>127</v>
      </c>
      <c r="C32" s="15" t="s">
        <v>126</v>
      </c>
      <c r="D32" s="47">
        <f>40.5+41.3</f>
        <v>81.8</v>
      </c>
      <c r="E32" s="29">
        <f t="shared" si="0"/>
        <v>0.54300000000000004</v>
      </c>
      <c r="F32" s="48">
        <f t="shared" ref="F32:F34" si="5">D32*E32</f>
        <v>44.417400000000001</v>
      </c>
      <c r="H32" s="45" t="s">
        <v>15</v>
      </c>
      <c r="I32" s="12">
        <v>28</v>
      </c>
      <c r="J32" s="13" t="s">
        <v>126</v>
      </c>
      <c r="K32" s="13"/>
      <c r="L32" s="74" t="s">
        <v>151</v>
      </c>
      <c r="M32" s="74">
        <v>74</v>
      </c>
    </row>
    <row r="33" spans="1:13" ht="15" customHeight="1">
      <c r="A33" s="50" t="s">
        <v>85</v>
      </c>
      <c r="B33" s="14"/>
      <c r="C33" s="15"/>
      <c r="D33" s="47"/>
      <c r="E33" s="29">
        <f t="shared" si="0"/>
        <v>0.54300000000000004</v>
      </c>
      <c r="F33" s="48">
        <f t="shared" si="5"/>
        <v>0</v>
      </c>
      <c r="H33" s="12" t="s">
        <v>15</v>
      </c>
      <c r="I33" s="12">
        <v>29</v>
      </c>
      <c r="J33" s="13"/>
      <c r="K33" s="13" t="s">
        <v>33</v>
      </c>
      <c r="L33" s="74">
        <v>1</v>
      </c>
      <c r="M33" s="74">
        <v>74</v>
      </c>
    </row>
    <row r="34" spans="1:13" ht="15" customHeight="1">
      <c r="A34" s="50" t="s">
        <v>86</v>
      </c>
      <c r="B34" s="14"/>
      <c r="C34" s="15"/>
      <c r="D34" s="47"/>
      <c r="E34" s="29">
        <f t="shared" si="0"/>
        <v>0.54300000000000004</v>
      </c>
      <c r="F34" s="48">
        <f t="shared" si="5"/>
        <v>0</v>
      </c>
      <c r="H34" s="12" t="s">
        <v>12</v>
      </c>
      <c r="I34" s="12">
        <v>30</v>
      </c>
      <c r="J34" s="13"/>
      <c r="K34" s="13" t="s">
        <v>33</v>
      </c>
      <c r="L34" s="74">
        <v>1</v>
      </c>
      <c r="M34" s="74">
        <v>74</v>
      </c>
    </row>
    <row r="35" spans="1:13">
      <c r="A35" s="25"/>
      <c r="B35" s="26" t="s">
        <v>35</v>
      </c>
      <c r="C35" s="27"/>
      <c r="D35" s="30"/>
      <c r="E35" s="30"/>
      <c r="F35" s="38">
        <f>SUM(F5:F34)</f>
        <v>75.205500000000001</v>
      </c>
      <c r="H35" s="57"/>
      <c r="I35" s="57"/>
      <c r="J35" s="57"/>
      <c r="K35" s="57"/>
      <c r="L35" s="73">
        <f>SUM(L7:L34)</f>
        <v>16</v>
      </c>
      <c r="M35" s="73">
        <f>SUM(M7:M34)</f>
        <v>1258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>
      <selection sqref="A1:F1"/>
    </sheetView>
  </sheetViews>
  <sheetFormatPr baseColWidth="10" defaultRowHeight="12.75"/>
  <cols>
    <col min="1" max="1" width="7.625" style="4" customWidth="1"/>
    <col min="2" max="2" width="38.875" style="4" bestFit="1" customWidth="1"/>
    <col min="3" max="3" width="18.5" style="4" bestFit="1" customWidth="1"/>
    <col min="4" max="4" width="11" style="1"/>
    <col min="5" max="5" width="7.5" style="1" customWidth="1"/>
    <col min="6" max="6" width="11" style="34"/>
    <col min="7" max="7" width="3.625" style="4" customWidth="1"/>
    <col min="8" max="9" width="5.625" customWidth="1"/>
    <col min="10" max="10" width="12.875" bestFit="1" customWidth="1"/>
    <col min="12" max="12" width="11" style="79"/>
    <col min="13" max="13" width="12.5" style="79" bestFit="1" customWidth="1"/>
  </cols>
  <sheetData>
    <row r="1" spans="1:13" s="18" customFormat="1" ht="24.75" customHeight="1">
      <c r="A1" s="125" t="s">
        <v>46</v>
      </c>
      <c r="B1" s="125"/>
      <c r="C1" s="125"/>
      <c r="D1" s="125"/>
      <c r="E1" s="125"/>
      <c r="F1" s="125"/>
      <c r="H1" s="126" t="s">
        <v>47</v>
      </c>
      <c r="I1" s="126"/>
      <c r="J1" s="126"/>
      <c r="K1" s="126"/>
      <c r="L1" s="126"/>
      <c r="M1" s="126"/>
    </row>
    <row r="2" spans="1:13" s="2" customFormat="1" ht="24.75" customHeight="1">
      <c r="A2" s="129" t="s">
        <v>56</v>
      </c>
      <c r="B2" s="127"/>
      <c r="C2" s="127"/>
      <c r="D2" s="127"/>
      <c r="E2" s="127"/>
      <c r="F2" s="127"/>
      <c r="G2" s="19"/>
      <c r="H2" s="129" t="s">
        <v>56</v>
      </c>
      <c r="I2" s="127"/>
      <c r="J2" s="127"/>
      <c r="K2" s="127"/>
      <c r="L2" s="127"/>
      <c r="M2" s="127"/>
    </row>
    <row r="3" spans="1:13">
      <c r="G3" s="71"/>
    </row>
    <row r="4" spans="1:13" ht="15" customHeight="1">
      <c r="A4" s="7" t="s">
        <v>51</v>
      </c>
      <c r="B4" s="7" t="s">
        <v>52</v>
      </c>
      <c r="C4" s="7" t="s">
        <v>53</v>
      </c>
      <c r="D4" s="28" t="s">
        <v>50</v>
      </c>
      <c r="E4" s="28" t="s">
        <v>54</v>
      </c>
      <c r="F4" s="41" t="s">
        <v>49</v>
      </c>
      <c r="G4" s="6"/>
      <c r="H4" s="62" t="s">
        <v>12</v>
      </c>
      <c r="I4" s="62" t="s">
        <v>13</v>
      </c>
      <c r="J4" s="63" t="s">
        <v>90</v>
      </c>
      <c r="K4" s="64" t="s">
        <v>91</v>
      </c>
      <c r="L4" s="77" t="s">
        <v>20</v>
      </c>
      <c r="M4" s="77" t="s">
        <v>14</v>
      </c>
    </row>
    <row r="5" spans="1:13" ht="15" customHeight="1">
      <c r="A5" s="50" t="s">
        <v>57</v>
      </c>
      <c r="B5" s="14"/>
      <c r="C5" s="15"/>
      <c r="D5" s="47"/>
      <c r="E5" s="29">
        <f t="shared" ref="E5:E35" si="0">barème2018</f>
        <v>0.54300000000000004</v>
      </c>
      <c r="F5" s="48">
        <v>0</v>
      </c>
      <c r="G5" s="6"/>
      <c r="H5" s="12" t="s">
        <v>17</v>
      </c>
      <c r="I5" s="12">
        <v>1</v>
      </c>
      <c r="J5" s="13"/>
      <c r="K5" s="13" t="s">
        <v>33</v>
      </c>
      <c r="L5" s="74">
        <v>1</v>
      </c>
      <c r="M5" s="74">
        <v>74</v>
      </c>
    </row>
    <row r="6" spans="1:13" ht="15" customHeight="1">
      <c r="A6" s="51" t="s">
        <v>58</v>
      </c>
      <c r="B6" s="16"/>
      <c r="C6" s="17"/>
      <c r="D6" s="29"/>
      <c r="E6" s="29">
        <f t="shared" si="0"/>
        <v>0.54300000000000004</v>
      </c>
      <c r="F6" s="36">
        <v>0</v>
      </c>
      <c r="G6" s="6"/>
      <c r="H6" s="10" t="s">
        <v>16</v>
      </c>
      <c r="I6" s="10">
        <v>2</v>
      </c>
      <c r="J6" s="11"/>
      <c r="K6" s="11"/>
      <c r="L6" s="75"/>
      <c r="M6" s="75"/>
    </row>
    <row r="7" spans="1:13" ht="15" customHeight="1">
      <c r="A7" s="51" t="s">
        <v>59</v>
      </c>
      <c r="B7" s="16"/>
      <c r="C7" s="17"/>
      <c r="D7" s="29"/>
      <c r="E7" s="29">
        <f t="shared" si="0"/>
        <v>0.54300000000000004</v>
      </c>
      <c r="F7" s="36">
        <v>0</v>
      </c>
      <c r="G7" s="6"/>
      <c r="H7" s="10" t="s">
        <v>13</v>
      </c>
      <c r="I7" s="10">
        <v>3</v>
      </c>
      <c r="J7" s="11"/>
      <c r="K7" s="11"/>
      <c r="L7" s="75"/>
      <c r="M7" s="75"/>
    </row>
    <row r="8" spans="1:13" ht="15" customHeight="1">
      <c r="A8" s="50" t="s">
        <v>60</v>
      </c>
      <c r="B8" s="14"/>
      <c r="C8" s="15"/>
      <c r="D8" s="47"/>
      <c r="E8" s="29">
        <f t="shared" si="0"/>
        <v>0.54300000000000004</v>
      </c>
      <c r="F8" s="48">
        <v>0</v>
      </c>
      <c r="G8" s="6"/>
      <c r="H8" s="12" t="s">
        <v>18</v>
      </c>
      <c r="I8" s="12">
        <v>4</v>
      </c>
      <c r="J8" s="13"/>
      <c r="K8" s="13" t="s">
        <v>33</v>
      </c>
      <c r="L8" s="74">
        <v>1</v>
      </c>
      <c r="M8" s="74">
        <v>74</v>
      </c>
    </row>
    <row r="9" spans="1:13" ht="15" customHeight="1">
      <c r="A9" s="50" t="s">
        <v>61</v>
      </c>
      <c r="B9" s="14"/>
      <c r="C9" s="15"/>
      <c r="D9" s="47"/>
      <c r="E9" s="29">
        <f t="shared" si="0"/>
        <v>0.54300000000000004</v>
      </c>
      <c r="F9" s="48">
        <f>D9*E9</f>
        <v>0</v>
      </c>
      <c r="G9" s="6"/>
      <c r="H9" s="12" t="s">
        <v>15</v>
      </c>
      <c r="I9" s="12">
        <v>5</v>
      </c>
      <c r="J9" s="13"/>
      <c r="K9" s="13" t="s">
        <v>33</v>
      </c>
      <c r="L9" s="74">
        <v>1</v>
      </c>
      <c r="M9" s="74">
        <v>74</v>
      </c>
    </row>
    <row r="10" spans="1:13" ht="15" customHeight="1">
      <c r="A10" s="50" t="s">
        <v>62</v>
      </c>
      <c r="B10" s="14"/>
      <c r="C10" s="15"/>
      <c r="D10" s="47"/>
      <c r="E10" s="29">
        <f t="shared" si="0"/>
        <v>0.54300000000000004</v>
      </c>
      <c r="F10" s="48">
        <v>0</v>
      </c>
      <c r="G10" s="6"/>
      <c r="H10" s="12" t="s">
        <v>15</v>
      </c>
      <c r="I10" s="12">
        <v>6</v>
      </c>
      <c r="J10" s="13"/>
      <c r="K10" s="13" t="s">
        <v>33</v>
      </c>
      <c r="L10" s="74">
        <v>1</v>
      </c>
      <c r="M10" s="74">
        <v>74</v>
      </c>
    </row>
    <row r="11" spans="1:13" ht="15" customHeight="1">
      <c r="A11" s="50" t="s">
        <v>63</v>
      </c>
      <c r="B11" s="14" t="s">
        <v>142</v>
      </c>
      <c r="C11" s="15" t="s">
        <v>141</v>
      </c>
      <c r="D11" s="47">
        <v>0</v>
      </c>
      <c r="E11" s="29">
        <f t="shared" si="0"/>
        <v>0.54300000000000004</v>
      </c>
      <c r="F11" s="48">
        <v>0</v>
      </c>
      <c r="G11" s="6"/>
      <c r="H11" s="12" t="s">
        <v>12</v>
      </c>
      <c r="I11" s="12">
        <v>7</v>
      </c>
      <c r="J11" s="13" t="s">
        <v>143</v>
      </c>
      <c r="K11" s="13"/>
      <c r="L11" s="74" t="s">
        <v>151</v>
      </c>
      <c r="M11" s="74">
        <v>0</v>
      </c>
    </row>
    <row r="12" spans="1:13" ht="15" customHeight="1">
      <c r="A12" s="50" t="s">
        <v>64</v>
      </c>
      <c r="B12" s="14"/>
      <c r="C12" s="15"/>
      <c r="D12" s="47"/>
      <c r="E12" s="29">
        <f t="shared" si="0"/>
        <v>0.54300000000000004</v>
      </c>
      <c r="F12" s="48">
        <f>D12*E12</f>
        <v>0</v>
      </c>
      <c r="H12" s="12" t="s">
        <v>17</v>
      </c>
      <c r="I12" s="12">
        <v>8</v>
      </c>
      <c r="J12" s="13"/>
      <c r="K12" s="13" t="s">
        <v>33</v>
      </c>
      <c r="L12" s="74" t="s">
        <v>151</v>
      </c>
      <c r="M12" s="74">
        <v>74</v>
      </c>
    </row>
    <row r="13" spans="1:13" ht="15" customHeight="1">
      <c r="A13" s="51" t="s">
        <v>65</v>
      </c>
      <c r="B13" s="16"/>
      <c r="C13" s="17"/>
      <c r="D13" s="29"/>
      <c r="E13" s="29">
        <f t="shared" si="0"/>
        <v>0.54300000000000004</v>
      </c>
      <c r="F13" s="36">
        <v>0</v>
      </c>
      <c r="H13" s="10" t="s">
        <v>16</v>
      </c>
      <c r="I13" s="10">
        <v>9</v>
      </c>
      <c r="J13" s="11"/>
      <c r="K13" s="11"/>
      <c r="L13" s="75"/>
      <c r="M13" s="75"/>
    </row>
    <row r="14" spans="1:13" ht="15" customHeight="1">
      <c r="A14" s="51" t="s">
        <v>66</v>
      </c>
      <c r="B14" s="16"/>
      <c r="C14" s="17"/>
      <c r="D14" s="29"/>
      <c r="E14" s="29">
        <f t="shared" si="0"/>
        <v>0.54300000000000004</v>
      </c>
      <c r="F14" s="36">
        <v>0</v>
      </c>
      <c r="H14" s="10" t="s">
        <v>13</v>
      </c>
      <c r="I14" s="10">
        <v>10</v>
      </c>
      <c r="J14" s="11"/>
      <c r="K14" s="11"/>
      <c r="L14" s="75"/>
      <c r="M14" s="75"/>
    </row>
    <row r="15" spans="1:13" ht="15" customHeight="1">
      <c r="A15" s="50" t="s">
        <v>67</v>
      </c>
      <c r="B15" s="14"/>
      <c r="C15" s="15"/>
      <c r="D15" s="47"/>
      <c r="E15" s="29">
        <f t="shared" si="0"/>
        <v>0.54300000000000004</v>
      </c>
      <c r="F15" s="48">
        <f>D15*E15</f>
        <v>0</v>
      </c>
      <c r="H15" s="12" t="s">
        <v>18</v>
      </c>
      <c r="I15" s="12">
        <v>11</v>
      </c>
      <c r="J15" s="13"/>
      <c r="K15" s="13" t="s">
        <v>33</v>
      </c>
      <c r="L15" s="74">
        <v>1</v>
      </c>
      <c r="M15" s="74">
        <v>74</v>
      </c>
    </row>
    <row r="16" spans="1:13" ht="15" customHeight="1">
      <c r="A16" s="50" t="s">
        <v>68</v>
      </c>
      <c r="B16" s="14"/>
      <c r="C16" s="15"/>
      <c r="D16" s="47"/>
      <c r="E16" s="29">
        <f t="shared" si="0"/>
        <v>0.54300000000000004</v>
      </c>
      <c r="F16" s="48">
        <v>0</v>
      </c>
      <c r="H16" s="12" t="s">
        <v>15</v>
      </c>
      <c r="I16" s="12">
        <v>12</v>
      </c>
      <c r="J16" s="13"/>
      <c r="K16" s="13" t="s">
        <v>33</v>
      </c>
      <c r="L16" s="74">
        <v>1</v>
      </c>
      <c r="M16" s="74">
        <v>74</v>
      </c>
    </row>
    <row r="17" spans="1:13" ht="15" customHeight="1">
      <c r="A17" s="50" t="s">
        <v>69</v>
      </c>
      <c r="B17" s="14"/>
      <c r="C17" s="15"/>
      <c r="D17" s="47"/>
      <c r="E17" s="29">
        <f t="shared" si="0"/>
        <v>0.54300000000000004</v>
      </c>
      <c r="F17" s="48">
        <v>0</v>
      </c>
      <c r="H17" s="12" t="s">
        <v>15</v>
      </c>
      <c r="I17" s="12">
        <v>13</v>
      </c>
      <c r="J17" s="13"/>
      <c r="K17" s="13" t="s">
        <v>33</v>
      </c>
      <c r="L17" s="74">
        <v>1</v>
      </c>
      <c r="M17" s="74">
        <v>74</v>
      </c>
    </row>
    <row r="18" spans="1:13" ht="15" customHeight="1">
      <c r="A18" s="50" t="s">
        <v>70</v>
      </c>
      <c r="B18" s="8" t="s">
        <v>95</v>
      </c>
      <c r="C18" s="9" t="s">
        <v>94</v>
      </c>
      <c r="D18" s="82">
        <f>12.3+12.2</f>
        <v>24.5</v>
      </c>
      <c r="E18" s="29">
        <f t="shared" si="0"/>
        <v>0.54300000000000004</v>
      </c>
      <c r="F18" s="48">
        <v>0</v>
      </c>
      <c r="H18" s="12" t="s">
        <v>12</v>
      </c>
      <c r="I18" s="12">
        <v>14</v>
      </c>
      <c r="J18" s="13" t="s">
        <v>93</v>
      </c>
      <c r="K18" s="13"/>
      <c r="L18" s="74"/>
      <c r="M18" s="74"/>
    </row>
    <row r="19" spans="1:13" ht="15" customHeight="1">
      <c r="A19" s="50" t="s">
        <v>71</v>
      </c>
      <c r="B19" s="14"/>
      <c r="C19" s="15"/>
      <c r="D19" s="47"/>
      <c r="E19" s="29">
        <f t="shared" si="0"/>
        <v>0.54300000000000004</v>
      </c>
      <c r="F19" s="48">
        <v>0</v>
      </c>
      <c r="H19" s="12" t="s">
        <v>17</v>
      </c>
      <c r="I19" s="12">
        <v>15</v>
      </c>
      <c r="J19" s="13"/>
      <c r="K19" s="13" t="s">
        <v>33</v>
      </c>
      <c r="L19" s="74">
        <v>1</v>
      </c>
      <c r="M19" s="74">
        <v>74</v>
      </c>
    </row>
    <row r="20" spans="1:13" ht="15" customHeight="1">
      <c r="A20" s="51" t="s">
        <v>72</v>
      </c>
      <c r="B20" s="16"/>
      <c r="C20" s="17"/>
      <c r="D20" s="29"/>
      <c r="E20" s="29">
        <f t="shared" si="0"/>
        <v>0.54300000000000004</v>
      </c>
      <c r="F20" s="36">
        <v>0</v>
      </c>
      <c r="H20" s="10" t="s">
        <v>16</v>
      </c>
      <c r="I20" s="10">
        <v>16</v>
      </c>
      <c r="J20" s="11"/>
      <c r="K20" s="11"/>
      <c r="L20" s="75"/>
      <c r="M20" s="75"/>
    </row>
    <row r="21" spans="1:13" ht="15" customHeight="1">
      <c r="A21" s="51" t="s">
        <v>73</v>
      </c>
      <c r="B21" s="16"/>
      <c r="C21" s="17"/>
      <c r="D21" s="29"/>
      <c r="E21" s="29">
        <f t="shared" si="0"/>
        <v>0.54300000000000004</v>
      </c>
      <c r="F21" s="36">
        <f>D21*E21</f>
        <v>0</v>
      </c>
      <c r="H21" s="10" t="s">
        <v>13</v>
      </c>
      <c r="I21" s="10">
        <v>17</v>
      </c>
      <c r="J21" s="11"/>
      <c r="K21" s="11"/>
      <c r="L21" s="75"/>
      <c r="M21" s="75"/>
    </row>
    <row r="22" spans="1:13" ht="15" customHeight="1">
      <c r="A22" s="50" t="s">
        <v>74</v>
      </c>
      <c r="B22" s="14"/>
      <c r="C22" s="15"/>
      <c r="D22" s="47"/>
      <c r="E22" s="29">
        <f t="shared" si="0"/>
        <v>0.54300000000000004</v>
      </c>
      <c r="F22" s="48">
        <v>0</v>
      </c>
      <c r="H22" s="12" t="s">
        <v>18</v>
      </c>
      <c r="I22" s="12">
        <v>18</v>
      </c>
      <c r="J22" s="13"/>
      <c r="K22" s="13" t="s">
        <v>33</v>
      </c>
      <c r="L22" s="74">
        <v>1</v>
      </c>
      <c r="M22" s="74">
        <v>74</v>
      </c>
    </row>
    <row r="23" spans="1:13" ht="15" customHeight="1">
      <c r="A23" s="50" t="s">
        <v>75</v>
      </c>
      <c r="B23" s="14"/>
      <c r="C23" s="15"/>
      <c r="D23" s="47"/>
      <c r="E23" s="29">
        <f t="shared" si="0"/>
        <v>0.54300000000000004</v>
      </c>
      <c r="F23" s="48">
        <v>0</v>
      </c>
      <c r="H23" s="12" t="s">
        <v>15</v>
      </c>
      <c r="I23" s="12">
        <v>19</v>
      </c>
      <c r="J23" s="13"/>
      <c r="K23" s="13" t="s">
        <v>33</v>
      </c>
      <c r="L23" s="74"/>
      <c r="M23" s="74">
        <v>74</v>
      </c>
    </row>
    <row r="24" spans="1:13" ht="15" customHeight="1">
      <c r="A24" s="50" t="s">
        <v>76</v>
      </c>
      <c r="B24" s="14"/>
      <c r="C24" s="15"/>
      <c r="D24" s="47"/>
      <c r="E24" s="29">
        <f t="shared" si="0"/>
        <v>0.54300000000000004</v>
      </c>
      <c r="F24" s="48">
        <v>0</v>
      </c>
      <c r="H24" s="12" t="s">
        <v>15</v>
      </c>
      <c r="I24" s="12">
        <v>20</v>
      </c>
      <c r="J24" s="13"/>
      <c r="K24" s="13" t="s">
        <v>33</v>
      </c>
      <c r="L24" s="74"/>
      <c r="M24" s="74">
        <v>74</v>
      </c>
    </row>
    <row r="25" spans="1:13" ht="15" customHeight="1">
      <c r="A25" s="50" t="s">
        <v>77</v>
      </c>
      <c r="B25" s="14"/>
      <c r="C25" s="15"/>
      <c r="D25" s="47"/>
      <c r="E25" s="29">
        <f t="shared" si="0"/>
        <v>0.54300000000000004</v>
      </c>
      <c r="F25" s="48">
        <v>0</v>
      </c>
      <c r="H25" s="12" t="s">
        <v>12</v>
      </c>
      <c r="I25" s="12">
        <v>21</v>
      </c>
      <c r="J25" s="13"/>
      <c r="K25" s="13" t="s">
        <v>33</v>
      </c>
      <c r="L25" s="74">
        <v>1</v>
      </c>
      <c r="M25" s="74">
        <v>74</v>
      </c>
    </row>
    <row r="26" spans="1:13" ht="15" customHeight="1">
      <c r="A26" s="50" t="s">
        <v>78</v>
      </c>
      <c r="B26" s="14"/>
      <c r="C26" s="15"/>
      <c r="D26" s="47"/>
      <c r="E26" s="29">
        <f t="shared" si="0"/>
        <v>0.54300000000000004</v>
      </c>
      <c r="F26" s="48">
        <v>0</v>
      </c>
      <c r="H26" s="12" t="s">
        <v>17</v>
      </c>
      <c r="I26" s="12">
        <v>22</v>
      </c>
      <c r="J26" s="13"/>
      <c r="K26" s="13" t="s">
        <v>33</v>
      </c>
      <c r="L26" s="74">
        <v>1</v>
      </c>
      <c r="M26" s="74">
        <v>74</v>
      </c>
    </row>
    <row r="27" spans="1:13" ht="15" customHeight="1">
      <c r="A27" s="51" t="s">
        <v>79</v>
      </c>
      <c r="B27" s="16"/>
      <c r="C27" s="17"/>
      <c r="D27" s="29"/>
      <c r="E27" s="29">
        <f t="shared" si="0"/>
        <v>0.54300000000000004</v>
      </c>
      <c r="F27" s="36">
        <v>0</v>
      </c>
      <c r="H27" s="10" t="s">
        <v>16</v>
      </c>
      <c r="I27" s="10">
        <v>23</v>
      </c>
      <c r="J27" s="11"/>
      <c r="K27" s="11"/>
      <c r="L27" s="75"/>
      <c r="M27" s="75"/>
    </row>
    <row r="28" spans="1:13" ht="15" customHeight="1">
      <c r="A28" s="51" t="s">
        <v>80</v>
      </c>
      <c r="B28" s="16"/>
      <c r="C28" s="17"/>
      <c r="D28" s="29"/>
      <c r="E28" s="29">
        <f t="shared" si="0"/>
        <v>0.54300000000000004</v>
      </c>
      <c r="F28" s="36">
        <v>0</v>
      </c>
      <c r="H28" s="10" t="s">
        <v>13</v>
      </c>
      <c r="I28" s="10">
        <v>24</v>
      </c>
      <c r="J28" s="11"/>
      <c r="K28" s="11"/>
      <c r="L28" s="75"/>
      <c r="M28" s="75"/>
    </row>
    <row r="29" spans="1:13" ht="15" customHeight="1">
      <c r="A29" s="52" t="s">
        <v>81</v>
      </c>
      <c r="B29" s="53"/>
      <c r="C29" s="54"/>
      <c r="D29" s="55"/>
      <c r="E29" s="55">
        <f t="shared" si="0"/>
        <v>0.54300000000000004</v>
      </c>
      <c r="F29" s="56">
        <v>0</v>
      </c>
      <c r="H29" s="58" t="s">
        <v>18</v>
      </c>
      <c r="I29" s="58">
        <v>25</v>
      </c>
      <c r="J29" s="59"/>
      <c r="K29" s="60" t="s">
        <v>31</v>
      </c>
      <c r="L29" s="78"/>
      <c r="M29" s="78"/>
    </row>
    <row r="30" spans="1:13" ht="15" customHeight="1">
      <c r="A30" s="50" t="s">
        <v>82</v>
      </c>
      <c r="B30" s="14"/>
      <c r="C30" s="15"/>
      <c r="D30" s="47"/>
      <c r="E30" s="29">
        <f t="shared" si="0"/>
        <v>0.54300000000000004</v>
      </c>
      <c r="F30" s="48">
        <v>0</v>
      </c>
      <c r="H30" s="12" t="s">
        <v>15</v>
      </c>
      <c r="I30" s="12">
        <v>26</v>
      </c>
      <c r="J30" s="13"/>
      <c r="K30" s="13"/>
      <c r="L30" s="74"/>
      <c r="M30" s="74"/>
    </row>
    <row r="31" spans="1:13" ht="15" customHeight="1">
      <c r="A31" s="50" t="s">
        <v>83</v>
      </c>
      <c r="B31" s="14"/>
      <c r="C31" s="15"/>
      <c r="D31" s="47"/>
      <c r="E31" s="29">
        <f t="shared" si="0"/>
        <v>0.54300000000000004</v>
      </c>
      <c r="F31" s="48">
        <f>D31*E31</f>
        <v>0</v>
      </c>
      <c r="H31" s="12" t="s">
        <v>15</v>
      </c>
      <c r="I31" s="12">
        <v>27</v>
      </c>
      <c r="J31" s="13"/>
      <c r="K31" s="13" t="s">
        <v>33</v>
      </c>
      <c r="L31" s="74">
        <v>1</v>
      </c>
      <c r="M31" s="74">
        <v>74</v>
      </c>
    </row>
    <row r="32" spans="1:13" ht="15" customHeight="1">
      <c r="A32" s="50" t="s">
        <v>84</v>
      </c>
      <c r="B32" s="53"/>
      <c r="C32" s="54"/>
      <c r="D32" s="55"/>
      <c r="E32" s="55">
        <f t="shared" si="0"/>
        <v>0.54300000000000004</v>
      </c>
      <c r="F32" s="56"/>
      <c r="H32" s="12" t="s">
        <v>12</v>
      </c>
      <c r="I32" s="58">
        <v>28</v>
      </c>
      <c r="J32" s="59"/>
      <c r="K32" s="59"/>
      <c r="L32" s="78"/>
      <c r="M32" s="78"/>
    </row>
    <row r="33" spans="1:13" ht="15" customHeight="1">
      <c r="A33" s="50" t="s">
        <v>85</v>
      </c>
      <c r="B33" s="53"/>
      <c r="C33" s="54"/>
      <c r="D33" s="55"/>
      <c r="E33" s="55">
        <f t="shared" si="0"/>
        <v>0.54300000000000004</v>
      </c>
      <c r="F33" s="56">
        <f>D33*E33</f>
        <v>0</v>
      </c>
      <c r="H33" s="12" t="s">
        <v>17</v>
      </c>
      <c r="I33" s="58">
        <v>29</v>
      </c>
      <c r="J33" s="59"/>
      <c r="K33" s="59"/>
      <c r="L33" s="78"/>
      <c r="M33" s="78"/>
    </row>
    <row r="34" spans="1:13" ht="15" customHeight="1">
      <c r="A34" s="51" t="s">
        <v>86</v>
      </c>
      <c r="B34" s="16"/>
      <c r="C34" s="17"/>
      <c r="D34" s="29"/>
      <c r="E34" s="29">
        <f t="shared" si="0"/>
        <v>0.54300000000000004</v>
      </c>
      <c r="F34" s="36">
        <v>0</v>
      </c>
      <c r="H34" s="10" t="s">
        <v>16</v>
      </c>
      <c r="I34" s="10">
        <v>30</v>
      </c>
      <c r="J34" s="11"/>
      <c r="K34" s="11"/>
      <c r="L34" s="75"/>
      <c r="M34" s="75"/>
    </row>
    <row r="35" spans="1:13" ht="15" customHeight="1">
      <c r="A35" s="51" t="s">
        <v>87</v>
      </c>
      <c r="B35" s="16"/>
      <c r="C35" s="17"/>
      <c r="D35" s="29"/>
      <c r="E35" s="29">
        <f t="shared" si="0"/>
        <v>0.54300000000000004</v>
      </c>
      <c r="F35" s="36"/>
      <c r="H35" s="10" t="s">
        <v>13</v>
      </c>
      <c r="I35" s="10">
        <v>31</v>
      </c>
      <c r="J35" s="11"/>
      <c r="K35" s="11"/>
      <c r="L35" s="75"/>
      <c r="M35" s="75"/>
    </row>
    <row r="36" spans="1:13">
      <c r="A36" s="25"/>
      <c r="B36" s="26" t="s">
        <v>35</v>
      </c>
      <c r="C36" s="27"/>
      <c r="D36" s="30"/>
      <c r="E36" s="30"/>
      <c r="F36" s="38">
        <f>SUM(F5:F34)</f>
        <v>0</v>
      </c>
      <c r="H36" s="49"/>
      <c r="I36" s="49"/>
      <c r="J36" s="49"/>
      <c r="K36" s="49"/>
      <c r="L36" s="76">
        <f>SUM(L7:L35)</f>
        <v>11</v>
      </c>
      <c r="M36" s="76">
        <f>SUM(M7:M35)</f>
        <v>1036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opLeftCell="A2" workbookViewId="0">
      <selection activeCell="E3" sqref="E1:E1048576"/>
    </sheetView>
  </sheetViews>
  <sheetFormatPr baseColWidth="10" defaultRowHeight="12.75"/>
  <cols>
    <col min="1" max="2" width="17.625" customWidth="1"/>
    <col min="3" max="4" width="17.625" style="79" customWidth="1"/>
    <col min="5" max="5" width="17.375" customWidth="1"/>
  </cols>
  <sheetData>
    <row r="1" spans="1:7" ht="21" customHeight="1" thickBot="1">
      <c r="A1" s="126" t="s">
        <v>144</v>
      </c>
      <c r="B1" s="126"/>
      <c r="C1" s="126"/>
      <c r="D1" s="126"/>
      <c r="E1" s="98"/>
      <c r="F1" s="98"/>
    </row>
    <row r="2" spans="1:7" ht="21" customHeight="1" thickBot="1">
      <c r="A2" s="42"/>
      <c r="B2" s="106" t="s">
        <v>145</v>
      </c>
      <c r="C2" s="130" t="s">
        <v>146</v>
      </c>
      <c r="D2" s="131"/>
      <c r="E2" s="132"/>
      <c r="F2" s="42"/>
    </row>
    <row r="3" spans="1:7" ht="21">
      <c r="A3" s="107"/>
      <c r="B3" s="110" t="s">
        <v>14</v>
      </c>
      <c r="C3" s="103" t="s">
        <v>14</v>
      </c>
      <c r="D3" s="104" t="s">
        <v>20</v>
      </c>
      <c r="E3" s="105" t="s">
        <v>149</v>
      </c>
      <c r="F3" s="42"/>
    </row>
    <row r="4" spans="1:7" s="2" customFormat="1" ht="20.25" customHeight="1">
      <c r="A4" s="108" t="s">
        <v>0</v>
      </c>
      <c r="B4" s="111">
        <f>Janv!F36</f>
        <v>709.75530000000003</v>
      </c>
      <c r="C4" s="101">
        <f>Janv!M36</f>
        <v>1258</v>
      </c>
      <c r="D4" s="74">
        <f>Janv!L36</f>
        <v>12</v>
      </c>
      <c r="E4" s="102"/>
    </row>
    <row r="5" spans="1:7" s="2" customFormat="1" ht="20.25" customHeight="1">
      <c r="A5" s="108" t="s">
        <v>1</v>
      </c>
      <c r="B5" s="111">
        <f>Février!F33</f>
        <v>13.303500000000001</v>
      </c>
      <c r="C5" s="101">
        <f>Février!M33</f>
        <v>1036</v>
      </c>
      <c r="D5" s="74">
        <f>Février!L33</f>
        <v>11</v>
      </c>
      <c r="E5" s="102"/>
    </row>
    <row r="6" spans="1:7" s="2" customFormat="1" ht="20.25" customHeight="1">
      <c r="A6" s="108" t="s">
        <v>2</v>
      </c>
      <c r="B6" s="111">
        <f>Mars!F36</f>
        <v>199.47105000000002</v>
      </c>
      <c r="C6" s="101">
        <f>Mars!M36</f>
        <v>1110</v>
      </c>
      <c r="D6" s="74">
        <f>Mars!L36</f>
        <v>14</v>
      </c>
      <c r="E6" s="102">
        <v>600</v>
      </c>
    </row>
    <row r="7" spans="1:7" s="2" customFormat="1" ht="20.25" customHeight="1">
      <c r="A7" s="108" t="s">
        <v>3</v>
      </c>
      <c r="B7" s="111">
        <f>Avril!F35</f>
        <v>29.349150000000002</v>
      </c>
      <c r="C7" s="101">
        <f>Avril!M35</f>
        <v>1184</v>
      </c>
      <c r="D7" s="74">
        <f>Avril!L35</f>
        <v>14</v>
      </c>
      <c r="E7" s="102">
        <v>1300</v>
      </c>
    </row>
    <row r="8" spans="1:7" s="2" customFormat="1" ht="20.25" customHeight="1">
      <c r="A8" s="108" t="s">
        <v>4</v>
      </c>
      <c r="B8" s="111">
        <f>Mai!F36</f>
        <v>28.290300000000002</v>
      </c>
      <c r="C8" s="101">
        <f>Mai!M36</f>
        <v>666</v>
      </c>
      <c r="D8" s="74">
        <f>Mai!L36</f>
        <v>8</v>
      </c>
      <c r="E8" s="102">
        <v>750</v>
      </c>
    </row>
    <row r="9" spans="1:7" s="2" customFormat="1" ht="20.25" customHeight="1">
      <c r="A9" s="108" t="s">
        <v>5</v>
      </c>
      <c r="B9" s="111">
        <f>Juin!F35</f>
        <v>0</v>
      </c>
      <c r="C9" s="101">
        <f>Juin!M35</f>
        <v>1184</v>
      </c>
      <c r="D9" s="74">
        <f>Juin!L35</f>
        <v>4</v>
      </c>
      <c r="E9" s="102">
        <v>900</v>
      </c>
    </row>
    <row r="10" spans="1:7" s="2" customFormat="1" ht="20.25" customHeight="1">
      <c r="A10" s="108" t="s">
        <v>6</v>
      </c>
      <c r="B10" s="111">
        <f>Juil!F36</f>
        <v>44.933250000000001</v>
      </c>
      <c r="C10" s="101">
        <f>Juil!M36</f>
        <v>1036</v>
      </c>
      <c r="D10" s="74">
        <f>Juil!L36</f>
        <v>14</v>
      </c>
      <c r="E10" s="102">
        <v>600</v>
      </c>
    </row>
    <row r="11" spans="1:7" s="2" customFormat="1" ht="20.25" customHeight="1">
      <c r="A11" s="108" t="s">
        <v>7</v>
      </c>
      <c r="B11" s="111">
        <f>Août!F36</f>
        <v>0</v>
      </c>
      <c r="C11" s="101">
        <f>Août!M36</f>
        <v>518</v>
      </c>
      <c r="D11" s="74">
        <f>Août!L36</f>
        <v>5</v>
      </c>
      <c r="E11" s="102">
        <v>700</v>
      </c>
    </row>
    <row r="12" spans="1:7" s="2" customFormat="1" ht="20.25" customHeight="1">
      <c r="A12" s="108" t="s">
        <v>8</v>
      </c>
      <c r="B12" s="111">
        <f>Sept!F35</f>
        <v>44.417400000000001</v>
      </c>
      <c r="C12" s="101">
        <f>Sept!M35</f>
        <v>1184</v>
      </c>
      <c r="D12" s="74">
        <f>Sept!L35</f>
        <v>16</v>
      </c>
      <c r="E12" s="102">
        <v>0</v>
      </c>
    </row>
    <row r="13" spans="1:7" s="2" customFormat="1" ht="20.25" customHeight="1">
      <c r="A13" s="108" t="s">
        <v>9</v>
      </c>
      <c r="B13" s="111">
        <f>Oct!F36</f>
        <v>247.06500000000003</v>
      </c>
      <c r="C13" s="101">
        <f>Oct!M36</f>
        <v>962</v>
      </c>
      <c r="D13" s="74">
        <f>Oct!L36</f>
        <v>12</v>
      </c>
      <c r="E13" s="102">
        <v>600</v>
      </c>
      <c r="F13" s="2">
        <v>850</v>
      </c>
      <c r="G13" s="133">
        <f>F13-E13</f>
        <v>250</v>
      </c>
    </row>
    <row r="14" spans="1:7" s="2" customFormat="1" ht="20.25" customHeight="1">
      <c r="A14" s="108" t="s">
        <v>10</v>
      </c>
      <c r="B14" s="111">
        <f>Nov!F35</f>
        <v>75.205500000000001</v>
      </c>
      <c r="C14" s="101">
        <f>Nov!M35</f>
        <v>1258</v>
      </c>
      <c r="D14" s="74">
        <f>Nov!L35</f>
        <v>16</v>
      </c>
      <c r="E14" s="102">
        <v>300</v>
      </c>
    </row>
    <row r="15" spans="1:7" s="2" customFormat="1" ht="20.25" customHeight="1" thickBot="1">
      <c r="A15" s="108" t="s">
        <v>11</v>
      </c>
      <c r="B15" s="112">
        <f>Déc!F36</f>
        <v>0</v>
      </c>
      <c r="C15" s="113">
        <f>Déc!M36</f>
        <v>1036</v>
      </c>
      <c r="D15" s="114">
        <f>Déc!L36</f>
        <v>11</v>
      </c>
      <c r="E15" s="115">
        <v>650</v>
      </c>
    </row>
    <row r="16" spans="1:7" s="97" customFormat="1" ht="30" customHeight="1" thickBot="1">
      <c r="A16" s="109"/>
      <c r="B16" s="116">
        <f>SUM(B4:B15)</f>
        <v>1391.7904500000002</v>
      </c>
      <c r="C16" s="117">
        <f>SUM(C4:C15)</f>
        <v>12432</v>
      </c>
      <c r="D16" s="118">
        <f>SUM(D4:D15)</f>
        <v>137</v>
      </c>
      <c r="E16" s="119">
        <f>SUM(E4:E15)</f>
        <v>6400</v>
      </c>
    </row>
    <row r="17" spans="1:5" ht="18.75" customHeight="1">
      <c r="A17" s="121" t="s">
        <v>154</v>
      </c>
      <c r="B17" t="s">
        <v>155</v>
      </c>
      <c r="C17" s="79" t="s">
        <v>156</v>
      </c>
      <c r="D17" s="99">
        <v>4.75</v>
      </c>
    </row>
    <row r="18" spans="1:5" ht="18.75" customHeight="1">
      <c r="C18" s="79" t="s">
        <v>158</v>
      </c>
      <c r="D18" s="123" t="s">
        <v>157</v>
      </c>
    </row>
    <row r="19" spans="1:5" ht="18.75" customHeight="1">
      <c r="C19" s="120">
        <f>(12432*0.305)+1188</f>
        <v>4979.76</v>
      </c>
      <c r="D19" s="120">
        <f>137*D17</f>
        <v>650.75</v>
      </c>
      <c r="E19" s="122">
        <f>C19+D19</f>
        <v>5630.51</v>
      </c>
    </row>
    <row r="20" spans="1:5" ht="18.75" customHeight="1"/>
  </sheetData>
  <mergeCells count="2">
    <mergeCell ref="A1:D1"/>
    <mergeCell ref="C2:E2"/>
  </mergeCells>
  <pageMargins left="0.25" right="0.25" top="0.75" bottom="0.75" header="0.3" footer="0.3"/>
  <pageSetup paperSize="11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A12" sqref="A12:XFD12"/>
    </sheetView>
  </sheetViews>
  <sheetFormatPr baseColWidth="10" defaultRowHeight="12.75"/>
  <cols>
    <col min="1" max="1" width="17.625" customWidth="1"/>
    <col min="2" max="2" width="17.375" customWidth="1"/>
    <col min="3" max="3" width="7.625" bestFit="1" customWidth="1"/>
    <col min="4" max="8" width="13.125" customWidth="1"/>
    <col min="9" max="9" width="17.375" customWidth="1"/>
    <col min="10" max="10" width="13.125" customWidth="1"/>
  </cols>
  <sheetData>
    <row r="1" spans="1:11" ht="21">
      <c r="B1" s="98"/>
      <c r="D1" s="98"/>
      <c r="E1" s="98"/>
      <c r="F1" s="98"/>
      <c r="G1" s="98"/>
      <c r="H1" s="98"/>
      <c r="I1" s="98"/>
      <c r="J1" s="98"/>
    </row>
    <row r="2" spans="1:11" ht="21">
      <c r="A2" s="124"/>
      <c r="C2" s="124"/>
    </row>
    <row r="3" spans="1:11" ht="39">
      <c r="A3" s="107" t="s">
        <v>161</v>
      </c>
      <c r="B3" s="105" t="s">
        <v>170</v>
      </c>
      <c r="C3" s="135"/>
      <c r="D3" s="105" t="s">
        <v>171</v>
      </c>
      <c r="E3" s="105" t="s">
        <v>172</v>
      </c>
      <c r="F3" s="105" t="s">
        <v>160</v>
      </c>
      <c r="G3" s="105" t="s">
        <v>159</v>
      </c>
      <c r="H3" s="105" t="s">
        <v>173</v>
      </c>
      <c r="I3" s="105" t="s">
        <v>170</v>
      </c>
      <c r="J3" s="105" t="s">
        <v>160</v>
      </c>
    </row>
    <row r="4" spans="1:11" ht="18" customHeight="1">
      <c r="A4" s="108" t="s">
        <v>1</v>
      </c>
      <c r="B4" s="102"/>
      <c r="C4" s="108"/>
      <c r="D4" s="102"/>
      <c r="E4" s="102"/>
      <c r="F4" s="102"/>
      <c r="G4" s="102"/>
      <c r="H4" s="102"/>
      <c r="I4" s="102"/>
      <c r="J4" s="102"/>
    </row>
    <row r="5" spans="1:11" ht="18" customHeight="1">
      <c r="A5" s="108" t="s">
        <v>2</v>
      </c>
      <c r="B5" s="139"/>
      <c r="C5" s="108"/>
      <c r="D5" s="102"/>
      <c r="E5" s="102"/>
      <c r="F5" s="102"/>
      <c r="G5" s="102"/>
      <c r="H5" s="102"/>
      <c r="I5" s="139"/>
      <c r="J5" s="102"/>
    </row>
    <row r="6" spans="1:11" ht="18" customHeight="1">
      <c r="A6" s="108" t="s">
        <v>3</v>
      </c>
      <c r="B6" s="139"/>
      <c r="C6" s="108"/>
      <c r="D6" s="102"/>
      <c r="E6" s="102"/>
      <c r="F6" s="102"/>
      <c r="G6" s="102"/>
      <c r="H6" s="102"/>
      <c r="I6" s="139"/>
      <c r="J6" s="102"/>
    </row>
    <row r="7" spans="1:11" ht="18" customHeight="1">
      <c r="A7" s="108" t="s">
        <v>4</v>
      </c>
      <c r="B7" s="102">
        <v>800</v>
      </c>
      <c r="C7" s="108" t="s">
        <v>169</v>
      </c>
      <c r="D7" s="102"/>
      <c r="E7" s="102"/>
      <c r="F7" s="102"/>
      <c r="G7" s="102"/>
      <c r="H7" s="102"/>
      <c r="I7" s="102">
        <v>800</v>
      </c>
      <c r="J7" s="102"/>
    </row>
    <row r="8" spans="1:11" ht="18" customHeight="1">
      <c r="A8" s="108" t="s">
        <v>5</v>
      </c>
      <c r="B8" s="102">
        <v>900</v>
      </c>
      <c r="C8" s="108" t="s">
        <v>168</v>
      </c>
      <c r="D8" s="102"/>
      <c r="E8" s="102"/>
      <c r="F8" s="102"/>
      <c r="G8" s="102"/>
      <c r="H8" s="102"/>
      <c r="I8" s="102">
        <v>900</v>
      </c>
      <c r="J8" s="102"/>
    </row>
    <row r="9" spans="1:11" ht="18" customHeight="1">
      <c r="A9" s="108" t="s">
        <v>6</v>
      </c>
      <c r="B9" s="102">
        <v>650</v>
      </c>
      <c r="C9" s="108" t="s">
        <v>167</v>
      </c>
      <c r="D9" s="102"/>
      <c r="E9" s="102"/>
      <c r="F9" s="102"/>
      <c r="G9" s="102"/>
      <c r="H9" s="102"/>
      <c r="I9" s="102">
        <v>650</v>
      </c>
      <c r="J9" s="102"/>
    </row>
    <row r="10" spans="1:11" ht="18" customHeight="1">
      <c r="A10" s="108" t="s">
        <v>7</v>
      </c>
      <c r="B10" s="102">
        <v>350</v>
      </c>
      <c r="C10" s="108" t="s">
        <v>166</v>
      </c>
      <c r="D10" s="102"/>
      <c r="E10" s="102"/>
      <c r="F10" s="102"/>
      <c r="G10" s="102"/>
      <c r="H10" s="102"/>
      <c r="I10" s="102">
        <v>350</v>
      </c>
      <c r="J10" s="102"/>
    </row>
    <row r="11" spans="1:11" ht="18" customHeight="1">
      <c r="A11" s="108" t="s">
        <v>8</v>
      </c>
      <c r="B11" s="102">
        <v>0</v>
      </c>
      <c r="C11" s="108"/>
      <c r="D11" s="102"/>
      <c r="E11" s="102"/>
      <c r="F11" s="102">
        <v>800</v>
      </c>
      <c r="G11" s="102">
        <v>100</v>
      </c>
      <c r="H11" s="102"/>
      <c r="I11" s="102">
        <v>0</v>
      </c>
      <c r="J11" s="143">
        <v>800</v>
      </c>
      <c r="K11" s="144">
        <f>J11+I11</f>
        <v>800</v>
      </c>
    </row>
    <row r="12" spans="1:11" ht="18" customHeight="1">
      <c r="A12" s="108" t="s">
        <v>9</v>
      </c>
      <c r="B12" s="141">
        <v>300</v>
      </c>
      <c r="C12" s="108" t="s">
        <v>164</v>
      </c>
      <c r="D12" s="102">
        <v>300</v>
      </c>
      <c r="E12" s="102">
        <v>250</v>
      </c>
      <c r="F12" s="140">
        <v>850</v>
      </c>
      <c r="G12" s="102"/>
      <c r="H12" s="102"/>
      <c r="I12" s="141">
        <v>300</v>
      </c>
      <c r="J12" s="143">
        <v>550</v>
      </c>
      <c r="K12" s="144">
        <f t="shared" ref="K12:K14" si="0">J12+I12</f>
        <v>850</v>
      </c>
    </row>
    <row r="13" spans="1:11" ht="18" customHeight="1">
      <c r="A13" s="108" t="s">
        <v>10</v>
      </c>
      <c r="B13" s="102">
        <v>400</v>
      </c>
      <c r="C13" s="108" t="s">
        <v>165</v>
      </c>
      <c r="D13" s="102"/>
      <c r="E13" s="102"/>
      <c r="F13" s="102">
        <v>800</v>
      </c>
      <c r="G13" s="140">
        <v>150</v>
      </c>
      <c r="H13" s="140"/>
      <c r="I13" s="102">
        <v>400</v>
      </c>
      <c r="J13" s="143">
        <v>400</v>
      </c>
      <c r="K13" s="144">
        <f t="shared" si="0"/>
        <v>800</v>
      </c>
    </row>
    <row r="14" spans="1:11" ht="18" customHeight="1">
      <c r="A14" s="108" t="s">
        <v>11</v>
      </c>
      <c r="B14" s="140">
        <v>300</v>
      </c>
      <c r="C14" s="108" t="s">
        <v>163</v>
      </c>
      <c r="D14" s="102">
        <v>250</v>
      </c>
      <c r="E14" s="102">
        <v>150</v>
      </c>
      <c r="F14" s="140">
        <v>400</v>
      </c>
      <c r="G14" s="140"/>
      <c r="H14" s="140">
        <v>230</v>
      </c>
      <c r="I14" s="140">
        <v>300</v>
      </c>
      <c r="J14" s="143">
        <v>400</v>
      </c>
      <c r="K14" s="144">
        <f t="shared" si="0"/>
        <v>700</v>
      </c>
    </row>
    <row r="15" spans="1:11" ht="18" customHeight="1" thickBot="1">
      <c r="A15" s="134">
        <v>43466</v>
      </c>
      <c r="B15" s="142">
        <v>650</v>
      </c>
      <c r="C15" s="136" t="s">
        <v>162</v>
      </c>
      <c r="D15" s="115"/>
      <c r="E15" s="115"/>
      <c r="F15" s="115"/>
      <c r="G15" s="115"/>
      <c r="H15" s="115"/>
      <c r="I15" s="142">
        <v>650</v>
      </c>
      <c r="J15" s="115"/>
    </row>
    <row r="16" spans="1:11" ht="18" customHeight="1" thickBot="1">
      <c r="A16" s="109"/>
      <c r="B16" s="119">
        <f>SUM(B4:B15)</f>
        <v>4350</v>
      </c>
      <c r="C16" s="137"/>
      <c r="D16" s="119"/>
      <c r="E16" s="119"/>
      <c r="F16" s="119"/>
      <c r="G16" s="119"/>
      <c r="H16" s="119"/>
      <c r="I16" s="119">
        <f>SUM(I4:I15)</f>
        <v>4350</v>
      </c>
      <c r="J16" s="119"/>
    </row>
    <row r="17" spans="1:10" ht="18" customHeight="1">
      <c r="A17" s="121" t="s">
        <v>154</v>
      </c>
      <c r="C17" s="138"/>
    </row>
    <row r="19" spans="1:10">
      <c r="B19" s="122"/>
      <c r="D19" s="122"/>
      <c r="E19" s="122"/>
      <c r="F19" s="122"/>
      <c r="G19" s="122"/>
      <c r="H19" s="122"/>
      <c r="I19" s="122"/>
      <c r="J19" s="122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>
      <selection sqref="A1:F1"/>
    </sheetView>
  </sheetViews>
  <sheetFormatPr baseColWidth="10" defaultRowHeight="12.75"/>
  <cols>
    <col min="1" max="1" width="7.625" style="4" customWidth="1"/>
    <col min="2" max="2" width="38.875" style="4" bestFit="1" customWidth="1"/>
    <col min="3" max="3" width="18.5" style="4" bestFit="1" customWidth="1"/>
    <col min="4" max="4" width="11" style="88"/>
    <col min="5" max="5" width="7.5" style="1" customWidth="1"/>
    <col min="6" max="6" width="11" style="34"/>
    <col min="7" max="7" width="3.625" style="4" customWidth="1"/>
    <col min="8" max="9" width="5.625" customWidth="1"/>
    <col min="10" max="10" width="12.875" bestFit="1" customWidth="1"/>
    <col min="12" max="12" width="11" style="79"/>
    <col min="13" max="13" width="12.5" bestFit="1" customWidth="1"/>
  </cols>
  <sheetData>
    <row r="1" spans="1:13" s="18" customFormat="1" ht="24.75" customHeight="1">
      <c r="A1" s="125" t="s">
        <v>46</v>
      </c>
      <c r="B1" s="125"/>
      <c r="C1" s="125"/>
      <c r="D1" s="125"/>
      <c r="E1" s="125"/>
      <c r="F1" s="125"/>
      <c r="H1" s="126" t="s">
        <v>47</v>
      </c>
      <c r="I1" s="126"/>
      <c r="J1" s="126"/>
      <c r="K1" s="126"/>
      <c r="L1" s="126"/>
      <c r="M1" s="126"/>
    </row>
    <row r="2" spans="1:13" s="2" customFormat="1" ht="24.75" customHeight="1">
      <c r="A2" s="127" t="s">
        <v>1</v>
      </c>
      <c r="B2" s="127"/>
      <c r="C2" s="127"/>
      <c r="D2" s="127"/>
      <c r="E2" s="127"/>
      <c r="F2" s="127"/>
      <c r="G2" s="19"/>
      <c r="H2" s="127" t="s">
        <v>1</v>
      </c>
      <c r="I2" s="127"/>
      <c r="J2" s="127"/>
      <c r="K2" s="127"/>
      <c r="L2" s="127"/>
      <c r="M2" s="127"/>
    </row>
    <row r="3" spans="1:13">
      <c r="A3" s="6"/>
      <c r="B3" s="6"/>
      <c r="C3" s="6"/>
      <c r="D3" s="83"/>
      <c r="E3" s="5"/>
      <c r="F3" s="35"/>
      <c r="G3" s="71"/>
    </row>
    <row r="4" spans="1:13" ht="15" customHeight="1">
      <c r="A4" s="7" t="s">
        <v>51</v>
      </c>
      <c r="B4" s="7" t="s">
        <v>52</v>
      </c>
      <c r="C4" s="7" t="s">
        <v>53</v>
      </c>
      <c r="D4" s="84" t="s">
        <v>50</v>
      </c>
      <c r="E4" s="28" t="s">
        <v>54</v>
      </c>
      <c r="F4" s="41" t="s">
        <v>49</v>
      </c>
      <c r="G4" s="6"/>
      <c r="H4" s="63" t="s">
        <v>12</v>
      </c>
      <c r="I4" s="63" t="s">
        <v>13</v>
      </c>
      <c r="J4" s="63" t="s">
        <v>90</v>
      </c>
      <c r="K4" s="64" t="s">
        <v>91</v>
      </c>
      <c r="L4" s="77" t="s">
        <v>20</v>
      </c>
      <c r="M4" s="63" t="s">
        <v>14</v>
      </c>
    </row>
    <row r="5" spans="1:13" ht="15" customHeight="1">
      <c r="A5" s="61" t="s">
        <v>57</v>
      </c>
      <c r="B5" s="8"/>
      <c r="C5" s="9"/>
      <c r="D5" s="85"/>
      <c r="E5" s="29">
        <f t="shared" ref="E5:E32" si="0">barème2018</f>
        <v>0.54300000000000004</v>
      </c>
      <c r="F5" s="46">
        <f>D5*E5</f>
        <v>0</v>
      </c>
      <c r="G5" s="6"/>
      <c r="H5" s="12" t="s">
        <v>15</v>
      </c>
      <c r="I5" s="12">
        <v>1</v>
      </c>
      <c r="J5" s="13"/>
      <c r="K5" s="13" t="s">
        <v>33</v>
      </c>
      <c r="L5" s="74">
        <v>1</v>
      </c>
      <c r="M5" s="74">
        <v>74</v>
      </c>
    </row>
    <row r="6" spans="1:13" ht="15" customHeight="1">
      <c r="A6" s="61" t="s">
        <v>58</v>
      </c>
      <c r="B6" s="8"/>
      <c r="C6" s="9"/>
      <c r="D6" s="85"/>
      <c r="E6" s="29">
        <f t="shared" si="0"/>
        <v>0.54300000000000004</v>
      </c>
      <c r="F6" s="46">
        <f t="shared" ref="F6:F9" si="1">D6*E6</f>
        <v>0</v>
      </c>
      <c r="G6" s="6"/>
      <c r="H6" s="12" t="s">
        <v>12</v>
      </c>
      <c r="I6" s="12">
        <v>2</v>
      </c>
      <c r="J6" s="13"/>
      <c r="K6" s="13" t="s">
        <v>33</v>
      </c>
      <c r="L6" s="74">
        <v>1</v>
      </c>
      <c r="M6" s="74">
        <v>74</v>
      </c>
    </row>
    <row r="7" spans="1:13" ht="15" customHeight="1">
      <c r="A7" s="61" t="s">
        <v>59</v>
      </c>
      <c r="B7" s="8"/>
      <c r="C7" s="9"/>
      <c r="D7" s="85"/>
      <c r="E7" s="29">
        <f t="shared" si="0"/>
        <v>0.54300000000000004</v>
      </c>
      <c r="F7" s="46">
        <f t="shared" si="1"/>
        <v>0</v>
      </c>
      <c r="G7" s="6"/>
      <c r="H7" s="12" t="s">
        <v>17</v>
      </c>
      <c r="I7" s="12">
        <v>3</v>
      </c>
      <c r="J7" s="13"/>
      <c r="K7" s="13" t="s">
        <v>33</v>
      </c>
      <c r="L7" s="74">
        <v>1</v>
      </c>
      <c r="M7" s="74">
        <v>74</v>
      </c>
    </row>
    <row r="8" spans="1:13" ht="15" customHeight="1">
      <c r="A8" s="61" t="s">
        <v>60</v>
      </c>
      <c r="B8" s="16"/>
      <c r="C8" s="17"/>
      <c r="D8" s="86"/>
      <c r="E8" s="29">
        <f t="shared" si="0"/>
        <v>0.54300000000000004</v>
      </c>
      <c r="F8" s="36">
        <f t="shared" si="1"/>
        <v>0</v>
      </c>
      <c r="G8" s="6"/>
      <c r="H8" s="10" t="s">
        <v>16</v>
      </c>
      <c r="I8" s="10">
        <v>4</v>
      </c>
      <c r="J8" s="11"/>
      <c r="K8" s="11"/>
      <c r="L8" s="75"/>
      <c r="M8" s="75"/>
    </row>
    <row r="9" spans="1:13" ht="15" customHeight="1">
      <c r="A9" s="61" t="s">
        <v>61</v>
      </c>
      <c r="B9" s="16"/>
      <c r="C9" s="17"/>
      <c r="D9" s="86"/>
      <c r="E9" s="29">
        <f t="shared" si="0"/>
        <v>0.54300000000000004</v>
      </c>
      <c r="F9" s="36">
        <f t="shared" si="1"/>
        <v>0</v>
      </c>
      <c r="G9" s="6"/>
      <c r="H9" s="10" t="s">
        <v>13</v>
      </c>
      <c r="I9" s="10">
        <v>5</v>
      </c>
      <c r="J9" s="11"/>
      <c r="K9" s="11"/>
      <c r="L9" s="75"/>
      <c r="M9" s="75"/>
    </row>
    <row r="10" spans="1:13" ht="15" customHeight="1">
      <c r="A10" s="61" t="s">
        <v>62</v>
      </c>
      <c r="B10" s="8"/>
      <c r="C10" s="9"/>
      <c r="D10" s="85"/>
      <c r="E10" s="29">
        <f t="shared" si="0"/>
        <v>0.54300000000000004</v>
      </c>
      <c r="F10" s="46">
        <f>D10*E10</f>
        <v>0</v>
      </c>
      <c r="G10" s="6"/>
      <c r="H10" s="12" t="s">
        <v>18</v>
      </c>
      <c r="I10" s="12">
        <v>6</v>
      </c>
      <c r="J10" s="13" t="s">
        <v>117</v>
      </c>
      <c r="K10" s="13"/>
      <c r="L10" s="74"/>
      <c r="M10" s="74"/>
    </row>
    <row r="11" spans="1:13" ht="15" customHeight="1">
      <c r="A11" s="61" t="s">
        <v>63</v>
      </c>
      <c r="B11" s="8"/>
      <c r="C11" s="9"/>
      <c r="D11" s="85"/>
      <c r="E11" s="29">
        <f t="shared" si="0"/>
        <v>0.54300000000000004</v>
      </c>
      <c r="F11" s="46">
        <f t="shared" ref="F11:F14" si="2">D11*E11</f>
        <v>0</v>
      </c>
      <c r="G11" s="6"/>
      <c r="H11" s="12" t="s">
        <v>15</v>
      </c>
      <c r="I11" s="12">
        <v>7</v>
      </c>
      <c r="J11" s="13" t="s">
        <v>117</v>
      </c>
      <c r="K11" s="13" t="s">
        <v>33</v>
      </c>
      <c r="L11" s="74"/>
      <c r="M11" s="74"/>
    </row>
    <row r="12" spans="1:13" ht="15" customHeight="1">
      <c r="A12" s="61" t="s">
        <v>64</v>
      </c>
      <c r="B12" s="8"/>
      <c r="C12" s="9"/>
      <c r="D12" s="85"/>
      <c r="E12" s="29">
        <f t="shared" si="0"/>
        <v>0.54300000000000004</v>
      </c>
      <c r="F12" s="46">
        <f t="shared" si="2"/>
        <v>0</v>
      </c>
      <c r="H12" s="12" t="s">
        <v>15</v>
      </c>
      <c r="I12" s="12">
        <v>8</v>
      </c>
      <c r="J12" s="13"/>
      <c r="K12" s="13" t="s">
        <v>33</v>
      </c>
      <c r="L12" s="74">
        <v>1</v>
      </c>
      <c r="M12" s="74">
        <v>74</v>
      </c>
    </row>
    <row r="13" spans="1:13" ht="15" customHeight="1">
      <c r="A13" s="61" t="s">
        <v>65</v>
      </c>
      <c r="B13" s="8"/>
      <c r="C13" s="9"/>
      <c r="D13" s="85"/>
      <c r="E13" s="29">
        <f t="shared" si="0"/>
        <v>0.54300000000000004</v>
      </c>
      <c r="F13" s="46">
        <f>D13*E13</f>
        <v>0</v>
      </c>
      <c r="H13" s="12" t="s">
        <v>12</v>
      </c>
      <c r="I13" s="12">
        <v>9</v>
      </c>
      <c r="J13" s="13"/>
      <c r="K13" s="13" t="s">
        <v>33</v>
      </c>
      <c r="L13" s="74">
        <v>1</v>
      </c>
      <c r="M13" s="74">
        <v>74</v>
      </c>
    </row>
    <row r="14" spans="1:13" ht="15" customHeight="1">
      <c r="A14" s="61" t="s">
        <v>66</v>
      </c>
      <c r="B14" s="8"/>
      <c r="C14" s="9"/>
      <c r="D14" s="85"/>
      <c r="E14" s="29">
        <f t="shared" si="0"/>
        <v>0.54300000000000004</v>
      </c>
      <c r="F14" s="46">
        <f t="shared" si="2"/>
        <v>0</v>
      </c>
      <c r="H14" s="12" t="s">
        <v>17</v>
      </c>
      <c r="I14" s="12">
        <v>10</v>
      </c>
      <c r="J14" s="13"/>
      <c r="K14" s="13" t="s">
        <v>33</v>
      </c>
      <c r="L14" s="74"/>
      <c r="M14" s="74">
        <v>74</v>
      </c>
    </row>
    <row r="15" spans="1:13" ht="15" customHeight="1">
      <c r="A15" s="61" t="s">
        <v>67</v>
      </c>
      <c r="B15" s="16"/>
      <c r="C15" s="17"/>
      <c r="D15" s="86"/>
      <c r="E15" s="29">
        <f t="shared" si="0"/>
        <v>0.54300000000000004</v>
      </c>
      <c r="F15" s="36">
        <f>D15*E15</f>
        <v>0</v>
      </c>
      <c r="H15" s="10" t="s">
        <v>16</v>
      </c>
      <c r="I15" s="10">
        <v>11</v>
      </c>
      <c r="J15" s="11"/>
      <c r="K15" s="11"/>
      <c r="L15" s="75"/>
      <c r="M15" s="75"/>
    </row>
    <row r="16" spans="1:13" ht="15" customHeight="1">
      <c r="A16" s="61" t="s">
        <v>68</v>
      </c>
      <c r="B16" s="16"/>
      <c r="C16" s="17"/>
      <c r="D16" s="86"/>
      <c r="E16" s="29">
        <f t="shared" si="0"/>
        <v>0.54300000000000004</v>
      </c>
      <c r="F16" s="36">
        <f>D16*E16</f>
        <v>0</v>
      </c>
      <c r="H16" s="10" t="s">
        <v>13</v>
      </c>
      <c r="I16" s="10">
        <v>12</v>
      </c>
      <c r="J16" s="11"/>
      <c r="K16" s="11"/>
      <c r="L16" s="75"/>
      <c r="M16" s="75"/>
    </row>
    <row r="17" spans="1:13" ht="15" customHeight="1">
      <c r="A17" s="61" t="s">
        <v>69</v>
      </c>
      <c r="B17" s="8"/>
      <c r="C17" s="9"/>
      <c r="D17" s="85"/>
      <c r="E17" s="29">
        <f t="shared" si="0"/>
        <v>0.54300000000000004</v>
      </c>
      <c r="F17" s="46">
        <f>D17*E17</f>
        <v>0</v>
      </c>
      <c r="H17" s="12" t="s">
        <v>18</v>
      </c>
      <c r="I17" s="12">
        <v>13</v>
      </c>
      <c r="J17" s="13"/>
      <c r="K17" s="13" t="s">
        <v>33</v>
      </c>
      <c r="L17" s="74">
        <v>1</v>
      </c>
      <c r="M17" s="74">
        <v>74</v>
      </c>
    </row>
    <row r="18" spans="1:13" ht="15" customHeight="1">
      <c r="A18" s="61" t="s">
        <v>70</v>
      </c>
      <c r="B18" s="8"/>
      <c r="C18" s="9"/>
      <c r="D18" s="85"/>
      <c r="E18" s="29">
        <f t="shared" si="0"/>
        <v>0.54300000000000004</v>
      </c>
      <c r="F18" s="46">
        <f t="shared" ref="F18:F23" si="3">D18*E18</f>
        <v>0</v>
      </c>
      <c r="H18" s="12" t="s">
        <v>15</v>
      </c>
      <c r="I18" s="12">
        <v>14</v>
      </c>
      <c r="J18" s="13"/>
      <c r="K18" s="13" t="s">
        <v>33</v>
      </c>
      <c r="L18" s="74">
        <v>1</v>
      </c>
      <c r="M18" s="74">
        <v>74</v>
      </c>
    </row>
    <row r="19" spans="1:13" ht="15" customHeight="1">
      <c r="A19" s="61" t="s">
        <v>71</v>
      </c>
      <c r="B19" s="8"/>
      <c r="C19" s="9"/>
      <c r="D19" s="85"/>
      <c r="E19" s="29">
        <f t="shared" si="0"/>
        <v>0.54300000000000004</v>
      </c>
      <c r="F19" s="46">
        <f t="shared" si="3"/>
        <v>0</v>
      </c>
      <c r="H19" s="12" t="s">
        <v>15</v>
      </c>
      <c r="I19" s="12">
        <v>15</v>
      </c>
      <c r="J19" s="13" t="s">
        <v>117</v>
      </c>
      <c r="K19" s="13" t="s">
        <v>33</v>
      </c>
      <c r="L19" s="74"/>
      <c r="M19" s="74"/>
    </row>
    <row r="20" spans="1:13" ht="15" customHeight="1">
      <c r="A20" s="61" t="s">
        <v>72</v>
      </c>
      <c r="B20" s="8"/>
      <c r="C20" s="9"/>
      <c r="D20" s="85"/>
      <c r="E20" s="29">
        <f t="shared" si="0"/>
        <v>0.54300000000000004</v>
      </c>
      <c r="F20" s="46">
        <f t="shared" si="3"/>
        <v>0</v>
      </c>
      <c r="H20" s="12" t="s">
        <v>12</v>
      </c>
      <c r="I20" s="12">
        <v>16</v>
      </c>
      <c r="J20" s="13"/>
      <c r="K20" s="13" t="s">
        <v>33</v>
      </c>
      <c r="L20" s="74">
        <v>1</v>
      </c>
      <c r="M20" s="74">
        <v>74</v>
      </c>
    </row>
    <row r="21" spans="1:13" ht="15" customHeight="1">
      <c r="A21" s="61" t="s">
        <v>73</v>
      </c>
      <c r="B21" s="8"/>
      <c r="C21" s="9"/>
      <c r="D21" s="85"/>
      <c r="E21" s="29">
        <f t="shared" si="0"/>
        <v>0.54300000000000004</v>
      </c>
      <c r="F21" s="46">
        <f t="shared" si="3"/>
        <v>0</v>
      </c>
      <c r="H21" s="12" t="s">
        <v>17</v>
      </c>
      <c r="I21" s="12">
        <v>17</v>
      </c>
      <c r="J21" s="13"/>
      <c r="K21" s="13" t="s">
        <v>33</v>
      </c>
      <c r="L21" s="74"/>
      <c r="M21" s="74">
        <v>74</v>
      </c>
    </row>
    <row r="22" spans="1:13" ht="15" customHeight="1">
      <c r="A22" s="61" t="s">
        <v>74</v>
      </c>
      <c r="B22" s="16"/>
      <c r="C22" s="17"/>
      <c r="D22" s="86"/>
      <c r="E22" s="29">
        <f t="shared" si="0"/>
        <v>0.54300000000000004</v>
      </c>
      <c r="F22" s="36">
        <f t="shared" si="3"/>
        <v>0</v>
      </c>
      <c r="H22" s="10" t="s">
        <v>16</v>
      </c>
      <c r="I22" s="10">
        <v>18</v>
      </c>
      <c r="J22" s="11"/>
      <c r="K22" s="11"/>
      <c r="L22" s="75"/>
      <c r="M22" s="75"/>
    </row>
    <row r="23" spans="1:13" ht="15" customHeight="1">
      <c r="A23" s="61" t="s">
        <v>75</v>
      </c>
      <c r="B23" s="16"/>
      <c r="C23" s="17"/>
      <c r="D23" s="86"/>
      <c r="E23" s="29">
        <f t="shared" si="0"/>
        <v>0.54300000000000004</v>
      </c>
      <c r="F23" s="36">
        <f t="shared" si="3"/>
        <v>0</v>
      </c>
      <c r="H23" s="10" t="s">
        <v>13</v>
      </c>
      <c r="I23" s="10">
        <v>19</v>
      </c>
      <c r="J23" s="11"/>
      <c r="K23" s="11"/>
      <c r="L23" s="75"/>
      <c r="M23" s="75"/>
    </row>
    <row r="24" spans="1:13" ht="15" customHeight="1">
      <c r="A24" s="61" t="s">
        <v>76</v>
      </c>
      <c r="B24" s="8"/>
      <c r="C24" s="9"/>
      <c r="D24" s="85"/>
      <c r="E24" s="29">
        <f t="shared" si="0"/>
        <v>0.54300000000000004</v>
      </c>
      <c r="F24" s="46">
        <f>D24*E24</f>
        <v>0</v>
      </c>
      <c r="H24" s="12" t="s">
        <v>18</v>
      </c>
      <c r="I24" s="12">
        <v>20</v>
      </c>
      <c r="J24" s="13"/>
      <c r="K24" s="13" t="s">
        <v>33</v>
      </c>
      <c r="L24" s="74">
        <v>1</v>
      </c>
      <c r="M24" s="74">
        <v>74</v>
      </c>
    </row>
    <row r="25" spans="1:13" ht="15" customHeight="1">
      <c r="A25" s="61" t="s">
        <v>77</v>
      </c>
      <c r="B25" s="8" t="s">
        <v>95</v>
      </c>
      <c r="C25" s="9" t="s">
        <v>94</v>
      </c>
      <c r="D25" s="82">
        <f>12.3+12.2</f>
        <v>24.5</v>
      </c>
      <c r="E25" s="29">
        <f t="shared" si="0"/>
        <v>0.54300000000000004</v>
      </c>
      <c r="F25" s="46">
        <f>D25*E25</f>
        <v>13.303500000000001</v>
      </c>
      <c r="H25" s="12" t="s">
        <v>15</v>
      </c>
      <c r="I25" s="12">
        <v>21</v>
      </c>
      <c r="J25" s="13"/>
      <c r="K25" s="13" t="s">
        <v>33</v>
      </c>
      <c r="L25" s="74" t="s">
        <v>151</v>
      </c>
      <c r="M25" s="74">
        <v>74</v>
      </c>
    </row>
    <row r="26" spans="1:13" ht="15" customHeight="1">
      <c r="A26" s="61" t="s">
        <v>78</v>
      </c>
      <c r="B26" s="8"/>
      <c r="C26" s="9"/>
      <c r="D26" s="85"/>
      <c r="E26" s="29">
        <f t="shared" si="0"/>
        <v>0.54300000000000004</v>
      </c>
      <c r="F26" s="46">
        <f>D26*E26</f>
        <v>0</v>
      </c>
      <c r="H26" s="12" t="s">
        <v>15</v>
      </c>
      <c r="I26" s="12">
        <v>22</v>
      </c>
      <c r="J26" s="13"/>
      <c r="K26" s="13" t="s">
        <v>33</v>
      </c>
      <c r="L26" s="74">
        <v>1</v>
      </c>
      <c r="M26" s="74">
        <v>74</v>
      </c>
    </row>
    <row r="27" spans="1:13" ht="15" customHeight="1">
      <c r="A27" s="61" t="s">
        <v>79</v>
      </c>
      <c r="B27" s="8"/>
      <c r="C27" s="9"/>
      <c r="D27" s="85"/>
      <c r="E27" s="29">
        <f t="shared" si="0"/>
        <v>0.54300000000000004</v>
      </c>
      <c r="F27" s="46">
        <f>D27*E27</f>
        <v>0</v>
      </c>
      <c r="H27" s="12" t="s">
        <v>12</v>
      </c>
      <c r="I27" s="12">
        <v>23</v>
      </c>
      <c r="J27" s="13" t="s">
        <v>117</v>
      </c>
      <c r="K27" s="13" t="s">
        <v>33</v>
      </c>
      <c r="L27" s="74"/>
      <c r="M27" s="74"/>
    </row>
    <row r="28" spans="1:13" ht="15" customHeight="1">
      <c r="A28" s="61" t="s">
        <v>80</v>
      </c>
      <c r="B28" s="8"/>
      <c r="C28" s="9"/>
      <c r="D28" s="85"/>
      <c r="E28" s="29">
        <f t="shared" si="0"/>
        <v>0.54300000000000004</v>
      </c>
      <c r="F28" s="46">
        <f>D28*E28</f>
        <v>0</v>
      </c>
      <c r="H28" s="12" t="s">
        <v>17</v>
      </c>
      <c r="I28" s="12">
        <v>24</v>
      </c>
      <c r="J28" s="13" t="s">
        <v>117</v>
      </c>
      <c r="K28" s="13" t="s">
        <v>33</v>
      </c>
      <c r="L28" s="74"/>
      <c r="M28" s="74"/>
    </row>
    <row r="29" spans="1:13" ht="15" customHeight="1">
      <c r="A29" s="61" t="s">
        <v>81</v>
      </c>
      <c r="B29" s="16"/>
      <c r="C29" s="17"/>
      <c r="D29" s="86"/>
      <c r="E29" s="29">
        <f t="shared" si="0"/>
        <v>0.54300000000000004</v>
      </c>
      <c r="F29" s="36">
        <f t="shared" ref="F29:F30" si="4">D29*E29</f>
        <v>0</v>
      </c>
      <c r="H29" s="10" t="s">
        <v>16</v>
      </c>
      <c r="I29" s="10">
        <v>25</v>
      </c>
      <c r="J29" s="11"/>
      <c r="K29" s="11"/>
      <c r="L29" s="75"/>
      <c r="M29" s="75"/>
    </row>
    <row r="30" spans="1:13" ht="15" customHeight="1">
      <c r="A30" s="61" t="s">
        <v>82</v>
      </c>
      <c r="B30" s="16"/>
      <c r="C30" s="17"/>
      <c r="D30" s="86"/>
      <c r="E30" s="29">
        <f t="shared" si="0"/>
        <v>0.54300000000000004</v>
      </c>
      <c r="F30" s="36">
        <f t="shared" si="4"/>
        <v>0</v>
      </c>
      <c r="H30" s="10" t="s">
        <v>13</v>
      </c>
      <c r="I30" s="10">
        <v>26</v>
      </c>
      <c r="J30" s="11"/>
      <c r="K30" s="11"/>
      <c r="L30" s="75"/>
      <c r="M30" s="75"/>
    </row>
    <row r="31" spans="1:13" ht="15" customHeight="1">
      <c r="A31" s="61" t="s">
        <v>83</v>
      </c>
      <c r="B31" s="8"/>
      <c r="C31" s="9"/>
      <c r="D31" s="85"/>
      <c r="E31" s="29">
        <f t="shared" si="0"/>
        <v>0.54300000000000004</v>
      </c>
      <c r="F31" s="46">
        <f>D31*E31</f>
        <v>0</v>
      </c>
      <c r="H31" s="45" t="s">
        <v>18</v>
      </c>
      <c r="I31" s="12">
        <v>27</v>
      </c>
      <c r="J31" s="13"/>
      <c r="K31" s="13" t="s">
        <v>33</v>
      </c>
      <c r="L31" s="74">
        <v>1</v>
      </c>
      <c r="M31" s="74">
        <v>74</v>
      </c>
    </row>
    <row r="32" spans="1:13" ht="15" customHeight="1">
      <c r="A32" s="61" t="s">
        <v>84</v>
      </c>
      <c r="B32" s="8"/>
      <c r="C32" s="9"/>
      <c r="D32" s="85"/>
      <c r="E32" s="29">
        <f t="shared" si="0"/>
        <v>0.54300000000000004</v>
      </c>
      <c r="F32" s="46">
        <f>D32*E32</f>
        <v>0</v>
      </c>
      <c r="H32" s="45" t="s">
        <v>15</v>
      </c>
      <c r="I32" s="12">
        <v>28</v>
      </c>
      <c r="J32" s="13" t="s">
        <v>117</v>
      </c>
      <c r="K32" s="13"/>
      <c r="L32" s="74"/>
      <c r="M32" s="74"/>
    </row>
    <row r="33" spans="1:13" ht="15" customHeight="1">
      <c r="A33" s="25"/>
      <c r="B33" s="26" t="s">
        <v>35</v>
      </c>
      <c r="C33" s="27"/>
      <c r="D33" s="87"/>
      <c r="E33" s="30"/>
      <c r="F33" s="38">
        <f>SUM(F5:F32)</f>
        <v>13.303500000000001</v>
      </c>
      <c r="H33" s="43"/>
      <c r="I33" s="44"/>
      <c r="J33" s="44" t="s">
        <v>49</v>
      </c>
      <c r="K33" s="44"/>
      <c r="L33" s="73">
        <f>SUM(L5:L32)</f>
        <v>11</v>
      </c>
      <c r="M33" s="73">
        <f>SUM(M5:M32)</f>
        <v>1036</v>
      </c>
    </row>
    <row r="34" spans="1:13" ht="15" customHeight="1">
      <c r="H34" s="3"/>
      <c r="I34" s="3"/>
      <c r="J34" s="3"/>
      <c r="K34" s="3"/>
      <c r="L34" s="92"/>
      <c r="M34" s="3"/>
    </row>
    <row r="35" spans="1:13">
      <c r="H35" s="3"/>
      <c r="I35" s="3"/>
      <c r="J35" s="3"/>
      <c r="K35" s="3"/>
      <c r="L35" s="92"/>
      <c r="M35" s="3"/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>
      <selection sqref="A1:F1"/>
    </sheetView>
  </sheetViews>
  <sheetFormatPr baseColWidth="10" defaultRowHeight="12.75"/>
  <cols>
    <col min="1" max="1" width="7.625" style="4" customWidth="1"/>
    <col min="2" max="2" width="38.875" style="4" bestFit="1" customWidth="1"/>
    <col min="3" max="3" width="18.5" style="4" bestFit="1" customWidth="1"/>
    <col min="4" max="4" width="11" style="1"/>
    <col min="5" max="5" width="7.5" style="1" customWidth="1"/>
    <col min="6" max="6" width="11" style="34"/>
    <col min="7" max="7" width="3.625" style="4" customWidth="1"/>
    <col min="8" max="9" width="5.625" customWidth="1"/>
    <col min="10" max="10" width="12.875" bestFit="1" customWidth="1"/>
    <col min="12" max="12" width="11" style="79"/>
    <col min="13" max="13" width="12.5" bestFit="1" customWidth="1"/>
  </cols>
  <sheetData>
    <row r="1" spans="1:13" s="18" customFormat="1" ht="24.75" customHeight="1">
      <c r="A1" s="125" t="s">
        <v>46</v>
      </c>
      <c r="B1" s="125"/>
      <c r="C1" s="125"/>
      <c r="D1" s="125"/>
      <c r="E1" s="125"/>
      <c r="F1" s="125"/>
      <c r="H1" s="126" t="s">
        <v>47</v>
      </c>
      <c r="I1" s="126"/>
      <c r="J1" s="126"/>
      <c r="K1" s="126"/>
      <c r="L1" s="126"/>
      <c r="M1" s="126"/>
    </row>
    <row r="2" spans="1:13" s="2" customFormat="1" ht="24.75" customHeight="1">
      <c r="A2" s="127" t="s">
        <v>2</v>
      </c>
      <c r="B2" s="127"/>
      <c r="C2" s="127"/>
      <c r="D2" s="127"/>
      <c r="E2" s="127"/>
      <c r="F2" s="127"/>
      <c r="G2" s="19"/>
      <c r="H2" s="127" t="s">
        <v>2</v>
      </c>
      <c r="I2" s="127"/>
      <c r="J2" s="127"/>
      <c r="K2" s="127"/>
      <c r="L2" s="127"/>
      <c r="M2" s="127"/>
    </row>
    <row r="3" spans="1:13">
      <c r="G3" s="71"/>
    </row>
    <row r="4" spans="1:13" ht="15" customHeight="1">
      <c r="A4" s="7" t="s">
        <v>51</v>
      </c>
      <c r="B4" s="7" t="s">
        <v>52</v>
      </c>
      <c r="C4" s="7" t="s">
        <v>53</v>
      </c>
      <c r="D4" s="28" t="s">
        <v>50</v>
      </c>
      <c r="E4" s="28" t="s">
        <v>54</v>
      </c>
      <c r="F4" s="41" t="s">
        <v>49</v>
      </c>
      <c r="G4" s="6"/>
      <c r="H4" s="62" t="s">
        <v>12</v>
      </c>
      <c r="I4" s="62" t="s">
        <v>13</v>
      </c>
      <c r="J4" s="63" t="s">
        <v>90</v>
      </c>
      <c r="K4" s="64" t="s">
        <v>91</v>
      </c>
      <c r="L4" s="77" t="s">
        <v>20</v>
      </c>
      <c r="M4" s="63" t="s">
        <v>14</v>
      </c>
    </row>
    <row r="5" spans="1:13" ht="15" customHeight="1">
      <c r="A5" s="50" t="s">
        <v>57</v>
      </c>
      <c r="B5" s="14"/>
      <c r="C5" s="15"/>
      <c r="D5" s="47"/>
      <c r="E5" s="29">
        <f t="shared" ref="E5:E35" si="0">barème2018</f>
        <v>0.54300000000000004</v>
      </c>
      <c r="F5" s="48">
        <f>D5*E5</f>
        <v>0</v>
      </c>
      <c r="G5" s="6"/>
      <c r="H5" s="12" t="s">
        <v>15</v>
      </c>
      <c r="I5" s="12">
        <v>1</v>
      </c>
      <c r="J5" s="13"/>
      <c r="K5" s="13" t="s">
        <v>33</v>
      </c>
      <c r="L5" s="74">
        <v>1</v>
      </c>
      <c r="M5" s="74">
        <v>74</v>
      </c>
    </row>
    <row r="6" spans="1:13" ht="15" customHeight="1">
      <c r="A6" s="50" t="s">
        <v>58</v>
      </c>
      <c r="B6" s="14"/>
      <c r="C6" s="15"/>
      <c r="D6" s="47"/>
      <c r="E6" s="29">
        <f t="shared" si="0"/>
        <v>0.54300000000000004</v>
      </c>
      <c r="F6" s="48">
        <f t="shared" ref="F6:F7" si="1">D6*E6</f>
        <v>0</v>
      </c>
      <c r="G6" s="6"/>
      <c r="H6" s="12" t="s">
        <v>12</v>
      </c>
      <c r="I6" s="12">
        <v>2</v>
      </c>
      <c r="J6" s="13"/>
      <c r="K6" s="13" t="s">
        <v>33</v>
      </c>
      <c r="L6" s="74">
        <v>1</v>
      </c>
      <c r="M6" s="74">
        <v>74</v>
      </c>
    </row>
    <row r="7" spans="1:13" ht="15" customHeight="1">
      <c r="A7" s="50" t="s">
        <v>59</v>
      </c>
      <c r="B7" s="14"/>
      <c r="C7" s="15"/>
      <c r="D7" s="47"/>
      <c r="E7" s="29">
        <f t="shared" si="0"/>
        <v>0.54300000000000004</v>
      </c>
      <c r="F7" s="48">
        <f t="shared" si="1"/>
        <v>0</v>
      </c>
      <c r="G7" s="6"/>
      <c r="H7" s="12" t="s">
        <v>17</v>
      </c>
      <c r="I7" s="12">
        <v>3</v>
      </c>
      <c r="J7" s="13"/>
      <c r="K7" s="13" t="s">
        <v>33</v>
      </c>
      <c r="L7" s="74">
        <v>1</v>
      </c>
      <c r="M7" s="74">
        <v>74</v>
      </c>
    </row>
    <row r="8" spans="1:13" ht="15" customHeight="1">
      <c r="A8" s="51" t="s">
        <v>60</v>
      </c>
      <c r="B8" s="16"/>
      <c r="C8" s="17"/>
      <c r="D8" s="29"/>
      <c r="E8" s="29">
        <f t="shared" si="0"/>
        <v>0.54300000000000004</v>
      </c>
      <c r="F8" s="36">
        <f>D8*E8</f>
        <v>0</v>
      </c>
      <c r="G8" s="6"/>
      <c r="H8" s="10" t="s">
        <v>16</v>
      </c>
      <c r="I8" s="10">
        <v>4</v>
      </c>
      <c r="J8" s="11"/>
      <c r="K8" s="11"/>
      <c r="L8" s="75"/>
      <c r="M8" s="75"/>
    </row>
    <row r="9" spans="1:13" ht="15" customHeight="1">
      <c r="A9" s="51" t="s">
        <v>61</v>
      </c>
      <c r="B9" s="16"/>
      <c r="C9" s="17"/>
      <c r="D9" s="29"/>
      <c r="E9" s="29">
        <f t="shared" si="0"/>
        <v>0.54300000000000004</v>
      </c>
      <c r="F9" s="36">
        <f>D9*E9</f>
        <v>0</v>
      </c>
      <c r="G9" s="6"/>
      <c r="H9" s="10" t="s">
        <v>13</v>
      </c>
      <c r="I9" s="10">
        <v>5</v>
      </c>
      <c r="J9" s="11"/>
      <c r="K9" s="11"/>
      <c r="L9" s="75"/>
      <c r="M9" s="75"/>
    </row>
    <row r="10" spans="1:13" ht="15" customHeight="1">
      <c r="A10" s="50" t="s">
        <v>62</v>
      </c>
      <c r="B10" s="14"/>
      <c r="C10" s="15"/>
      <c r="D10" s="47"/>
      <c r="E10" s="29">
        <f t="shared" si="0"/>
        <v>0.54300000000000004</v>
      </c>
      <c r="F10" s="48">
        <f t="shared" ref="F10:F14" si="2">D10*E10</f>
        <v>0</v>
      </c>
      <c r="G10" s="6"/>
      <c r="H10" s="12" t="s">
        <v>18</v>
      </c>
      <c r="I10" s="12">
        <v>6</v>
      </c>
      <c r="J10" s="13"/>
      <c r="K10" s="13" t="s">
        <v>33</v>
      </c>
      <c r="L10" s="74">
        <v>1</v>
      </c>
      <c r="M10" s="74">
        <v>74</v>
      </c>
    </row>
    <row r="11" spans="1:13" ht="15" customHeight="1">
      <c r="A11" s="50" t="s">
        <v>63</v>
      </c>
      <c r="B11" s="14" t="s">
        <v>97</v>
      </c>
      <c r="C11" s="15" t="s">
        <v>96</v>
      </c>
      <c r="D11" s="47">
        <f>0.25+1.3</f>
        <v>1.55</v>
      </c>
      <c r="E11" s="29">
        <f t="shared" si="0"/>
        <v>0.54300000000000004</v>
      </c>
      <c r="F11" s="48">
        <f t="shared" si="2"/>
        <v>0.84165000000000012</v>
      </c>
      <c r="G11" s="6"/>
      <c r="H11" s="12" t="s">
        <v>15</v>
      </c>
      <c r="I11" s="12">
        <v>7</v>
      </c>
      <c r="J11" s="13" t="s">
        <v>115</v>
      </c>
      <c r="K11" s="13"/>
      <c r="L11" s="74"/>
      <c r="M11" s="74"/>
    </row>
    <row r="12" spans="1:13" ht="15" customHeight="1">
      <c r="A12" s="50" t="s">
        <v>64</v>
      </c>
      <c r="B12" s="14"/>
      <c r="C12" s="15"/>
      <c r="D12" s="47"/>
      <c r="E12" s="29">
        <f t="shared" si="0"/>
        <v>0.54300000000000004</v>
      </c>
      <c r="F12" s="48">
        <f t="shared" si="2"/>
        <v>0</v>
      </c>
      <c r="H12" s="12" t="s">
        <v>15</v>
      </c>
      <c r="I12" s="12">
        <v>8</v>
      </c>
      <c r="J12" s="13"/>
      <c r="K12" s="13" t="s">
        <v>33</v>
      </c>
      <c r="L12" s="74">
        <v>1</v>
      </c>
      <c r="M12" s="74">
        <v>74</v>
      </c>
    </row>
    <row r="13" spans="1:13" ht="15" customHeight="1">
      <c r="A13" s="50" t="s">
        <v>65</v>
      </c>
      <c r="B13" s="14" t="s">
        <v>99</v>
      </c>
      <c r="C13" s="15" t="s">
        <v>100</v>
      </c>
      <c r="D13" s="47">
        <f>39.7+38.9</f>
        <v>78.599999999999994</v>
      </c>
      <c r="E13" s="29">
        <f t="shared" si="0"/>
        <v>0.54300000000000004</v>
      </c>
      <c r="F13" s="48">
        <f t="shared" si="2"/>
        <v>42.6798</v>
      </c>
      <c r="H13" s="12" t="s">
        <v>12</v>
      </c>
      <c r="I13" s="12">
        <v>9</v>
      </c>
      <c r="J13" s="13" t="s">
        <v>98</v>
      </c>
      <c r="K13" s="13"/>
      <c r="L13" s="74"/>
      <c r="M13" s="74"/>
    </row>
    <row r="14" spans="1:13" ht="15" customHeight="1">
      <c r="A14" s="50" t="s">
        <v>66</v>
      </c>
      <c r="B14" s="14"/>
      <c r="C14" s="15"/>
      <c r="D14" s="47"/>
      <c r="E14" s="29">
        <f t="shared" si="0"/>
        <v>0.54300000000000004</v>
      </c>
      <c r="F14" s="48">
        <f t="shared" si="2"/>
        <v>0</v>
      </c>
      <c r="H14" s="12" t="s">
        <v>17</v>
      </c>
      <c r="I14" s="12">
        <v>10</v>
      </c>
      <c r="J14" s="13"/>
      <c r="K14" s="13" t="s">
        <v>33</v>
      </c>
      <c r="L14" s="74">
        <v>1</v>
      </c>
      <c r="M14" s="74">
        <v>74</v>
      </c>
    </row>
    <row r="15" spans="1:13" ht="15" customHeight="1">
      <c r="A15" s="51" t="s">
        <v>67</v>
      </c>
      <c r="B15" s="16"/>
      <c r="C15" s="17"/>
      <c r="D15" s="29"/>
      <c r="E15" s="29">
        <f t="shared" si="0"/>
        <v>0.54300000000000004</v>
      </c>
      <c r="F15" s="36">
        <f>D15*E15</f>
        <v>0</v>
      </c>
      <c r="H15" s="10" t="s">
        <v>16</v>
      </c>
      <c r="I15" s="10">
        <v>11</v>
      </c>
      <c r="J15" s="11"/>
      <c r="K15" s="11"/>
      <c r="L15" s="75"/>
      <c r="M15" s="75"/>
    </row>
    <row r="16" spans="1:13" ht="15" customHeight="1">
      <c r="A16" s="51" t="s">
        <v>68</v>
      </c>
      <c r="B16" s="16"/>
      <c r="C16" s="17"/>
      <c r="D16" s="29"/>
      <c r="E16" s="29">
        <f t="shared" si="0"/>
        <v>0.54300000000000004</v>
      </c>
      <c r="F16" s="36">
        <f>D16*E16</f>
        <v>0</v>
      </c>
      <c r="H16" s="10" t="s">
        <v>13</v>
      </c>
      <c r="I16" s="10">
        <v>12</v>
      </c>
      <c r="J16" s="11"/>
      <c r="K16" s="11"/>
      <c r="L16" s="75"/>
      <c r="M16" s="75"/>
    </row>
    <row r="17" spans="1:13" ht="15" customHeight="1">
      <c r="A17" s="50" t="s">
        <v>69</v>
      </c>
      <c r="B17" s="14"/>
      <c r="C17" s="15"/>
      <c r="D17" s="47"/>
      <c r="E17" s="29">
        <f t="shared" si="0"/>
        <v>0.54300000000000004</v>
      </c>
      <c r="F17" s="48">
        <f t="shared" ref="F17:F21" si="3">D17*E17</f>
        <v>0</v>
      </c>
      <c r="H17" s="12" t="s">
        <v>18</v>
      </c>
      <c r="I17" s="12">
        <v>13</v>
      </c>
      <c r="J17" s="13"/>
      <c r="K17" s="13" t="s">
        <v>33</v>
      </c>
      <c r="L17" s="74">
        <v>1</v>
      </c>
      <c r="M17" s="74">
        <v>74</v>
      </c>
    </row>
    <row r="18" spans="1:13" ht="15" customHeight="1">
      <c r="A18" s="50" t="s">
        <v>70</v>
      </c>
      <c r="B18" s="14" t="s">
        <v>102</v>
      </c>
      <c r="C18" s="15" t="s">
        <v>101</v>
      </c>
      <c r="D18" s="47">
        <f>13.4+13.3</f>
        <v>26.700000000000003</v>
      </c>
      <c r="E18" s="29">
        <f t="shared" si="0"/>
        <v>0.54300000000000004</v>
      </c>
      <c r="F18" s="48">
        <f t="shared" si="3"/>
        <v>14.498100000000003</v>
      </c>
      <c r="H18" s="12" t="s">
        <v>15</v>
      </c>
      <c r="I18" s="12">
        <v>14</v>
      </c>
      <c r="J18" s="13" t="s">
        <v>103</v>
      </c>
      <c r="K18" s="13" t="s">
        <v>33</v>
      </c>
      <c r="L18" s="74"/>
      <c r="M18" s="74">
        <v>74</v>
      </c>
    </row>
    <row r="19" spans="1:13" ht="15" customHeight="1">
      <c r="A19" s="50" t="s">
        <v>71</v>
      </c>
      <c r="B19" s="14"/>
      <c r="C19" s="15"/>
      <c r="D19" s="47"/>
      <c r="E19" s="29">
        <f t="shared" si="0"/>
        <v>0.54300000000000004</v>
      </c>
      <c r="F19" s="48">
        <f t="shared" si="3"/>
        <v>0</v>
      </c>
      <c r="H19" s="12" t="s">
        <v>15</v>
      </c>
      <c r="I19" s="12">
        <v>15</v>
      </c>
      <c r="J19" s="13"/>
      <c r="K19" s="13" t="s">
        <v>33</v>
      </c>
      <c r="L19" s="74">
        <v>1</v>
      </c>
      <c r="M19" s="74">
        <v>74</v>
      </c>
    </row>
    <row r="20" spans="1:13" ht="15" customHeight="1">
      <c r="A20" s="50" t="s">
        <v>72</v>
      </c>
      <c r="B20" s="14"/>
      <c r="C20" s="15"/>
      <c r="D20" s="47"/>
      <c r="E20" s="29">
        <f t="shared" si="0"/>
        <v>0.54300000000000004</v>
      </c>
      <c r="F20" s="48">
        <f t="shared" si="3"/>
        <v>0</v>
      </c>
      <c r="H20" s="12" t="s">
        <v>12</v>
      </c>
      <c r="I20" s="12">
        <v>16</v>
      </c>
      <c r="J20" s="13"/>
      <c r="K20" s="13" t="s">
        <v>33</v>
      </c>
      <c r="L20" s="74">
        <v>1</v>
      </c>
      <c r="M20" s="74">
        <v>74</v>
      </c>
    </row>
    <row r="21" spans="1:13" ht="15" customHeight="1">
      <c r="A21" s="50" t="s">
        <v>73</v>
      </c>
      <c r="B21" s="4" t="s">
        <v>104</v>
      </c>
      <c r="C21" s="14" t="s">
        <v>105</v>
      </c>
      <c r="D21" s="47">
        <f>2+106</f>
        <v>108</v>
      </c>
      <c r="E21" s="29">
        <f t="shared" si="0"/>
        <v>0.54300000000000004</v>
      </c>
      <c r="F21" s="48">
        <f t="shared" si="3"/>
        <v>58.644000000000005</v>
      </c>
      <c r="H21" s="12" t="s">
        <v>17</v>
      </c>
      <c r="I21" s="12">
        <v>17</v>
      </c>
      <c r="J21" s="13" t="s">
        <v>106</v>
      </c>
      <c r="K21" s="13"/>
      <c r="L21" s="74"/>
      <c r="M21" s="74"/>
    </row>
    <row r="22" spans="1:13" ht="15" customHeight="1">
      <c r="A22" s="51" t="s">
        <v>74</v>
      </c>
      <c r="B22" s="16"/>
      <c r="C22" s="17"/>
      <c r="D22" s="29"/>
      <c r="E22" s="29">
        <f t="shared" si="0"/>
        <v>0.54300000000000004</v>
      </c>
      <c r="F22" s="36">
        <f>D22*E22</f>
        <v>0</v>
      </c>
      <c r="H22" s="10" t="s">
        <v>16</v>
      </c>
      <c r="I22" s="10">
        <v>18</v>
      </c>
      <c r="J22" s="11"/>
      <c r="K22" s="11"/>
      <c r="L22" s="75"/>
      <c r="M22" s="75"/>
    </row>
    <row r="23" spans="1:13" ht="15" customHeight="1">
      <c r="A23" s="51" t="s">
        <v>75</v>
      </c>
      <c r="B23" s="16"/>
      <c r="C23" s="17"/>
      <c r="D23" s="29"/>
      <c r="E23" s="29">
        <f t="shared" si="0"/>
        <v>0.54300000000000004</v>
      </c>
      <c r="F23" s="36">
        <f>D23*E23</f>
        <v>0</v>
      </c>
      <c r="H23" s="10" t="s">
        <v>13</v>
      </c>
      <c r="I23" s="10">
        <v>19</v>
      </c>
      <c r="J23" s="11"/>
      <c r="K23" s="11"/>
      <c r="L23" s="75"/>
      <c r="M23" s="75"/>
    </row>
    <row r="24" spans="1:13" ht="15" customHeight="1">
      <c r="A24" s="50" t="s">
        <v>76</v>
      </c>
      <c r="B24" s="14"/>
      <c r="C24" s="15"/>
      <c r="D24" s="47"/>
      <c r="E24" s="29">
        <f t="shared" si="0"/>
        <v>0.54300000000000004</v>
      </c>
      <c r="F24" s="48">
        <f t="shared" ref="F24:F28" si="4">D24*E24</f>
        <v>0</v>
      </c>
      <c r="H24" s="12" t="s">
        <v>18</v>
      </c>
      <c r="I24" s="12">
        <v>20</v>
      </c>
      <c r="J24" s="13" t="s">
        <v>107</v>
      </c>
      <c r="K24" s="13"/>
      <c r="L24" s="74"/>
      <c r="M24" s="74"/>
    </row>
    <row r="25" spans="1:13" ht="15" customHeight="1">
      <c r="A25" s="50" t="s">
        <v>77</v>
      </c>
      <c r="B25" s="14" t="s">
        <v>110</v>
      </c>
      <c r="C25" s="15" t="s">
        <v>111</v>
      </c>
      <c r="D25" s="47">
        <f>40.7+41.4</f>
        <v>82.1</v>
      </c>
      <c r="E25" s="29">
        <f t="shared" si="0"/>
        <v>0.54300000000000004</v>
      </c>
      <c r="F25" s="48">
        <f t="shared" si="4"/>
        <v>44.580300000000001</v>
      </c>
      <c r="H25" s="12" t="s">
        <v>15</v>
      </c>
      <c r="I25" s="12">
        <v>21</v>
      </c>
      <c r="J25" s="13" t="s">
        <v>108</v>
      </c>
      <c r="K25" s="13"/>
      <c r="L25" s="74"/>
      <c r="M25" s="74"/>
    </row>
    <row r="26" spans="1:13" ht="15" customHeight="1">
      <c r="A26" s="50" t="s">
        <v>78</v>
      </c>
      <c r="B26" s="14" t="s">
        <v>113</v>
      </c>
      <c r="C26" s="15" t="s">
        <v>112</v>
      </c>
      <c r="D26" s="47">
        <f>36.2+34.2</f>
        <v>70.400000000000006</v>
      </c>
      <c r="E26" s="29">
        <f t="shared" si="0"/>
        <v>0.54300000000000004</v>
      </c>
      <c r="F26" s="48">
        <f t="shared" si="4"/>
        <v>38.227200000000003</v>
      </c>
      <c r="H26" s="12" t="s">
        <v>15</v>
      </c>
      <c r="I26" s="12">
        <v>22</v>
      </c>
      <c r="J26" s="13" t="s">
        <v>109</v>
      </c>
      <c r="K26" s="13"/>
      <c r="L26" s="74"/>
      <c r="M26" s="74"/>
    </row>
    <row r="27" spans="1:13" ht="15" customHeight="1">
      <c r="A27" s="50" t="s">
        <v>79</v>
      </c>
      <c r="B27" s="14"/>
      <c r="C27" s="15"/>
      <c r="D27" s="47"/>
      <c r="E27" s="29">
        <f t="shared" si="0"/>
        <v>0.54300000000000004</v>
      </c>
      <c r="F27" s="48">
        <f t="shared" si="4"/>
        <v>0</v>
      </c>
      <c r="H27" s="12" t="s">
        <v>12</v>
      </c>
      <c r="I27" s="12">
        <v>23</v>
      </c>
      <c r="J27" s="13"/>
      <c r="K27" s="13" t="s">
        <v>33</v>
      </c>
      <c r="L27" s="74">
        <v>1</v>
      </c>
      <c r="M27" s="74">
        <v>74</v>
      </c>
    </row>
    <row r="28" spans="1:13" ht="15" customHeight="1">
      <c r="A28" s="50" t="s">
        <v>80</v>
      </c>
      <c r="B28" s="14"/>
      <c r="C28" s="15"/>
      <c r="D28" s="47"/>
      <c r="E28" s="29">
        <f t="shared" si="0"/>
        <v>0.54300000000000004</v>
      </c>
      <c r="F28" s="48">
        <f t="shared" si="4"/>
        <v>0</v>
      </c>
      <c r="H28" s="12" t="s">
        <v>17</v>
      </c>
      <c r="I28" s="12">
        <v>24</v>
      </c>
      <c r="J28" s="13"/>
      <c r="K28" s="13" t="s">
        <v>33</v>
      </c>
      <c r="L28" s="74">
        <v>1</v>
      </c>
      <c r="M28" s="74">
        <v>74</v>
      </c>
    </row>
    <row r="29" spans="1:13" ht="15" customHeight="1">
      <c r="A29" s="51" t="s">
        <v>81</v>
      </c>
      <c r="B29" s="16"/>
      <c r="C29" s="17"/>
      <c r="D29" s="29"/>
      <c r="E29" s="29">
        <f t="shared" si="0"/>
        <v>0.54300000000000004</v>
      </c>
      <c r="F29" s="36">
        <f>D29*E29</f>
        <v>0</v>
      </c>
      <c r="H29" s="10" t="s">
        <v>16</v>
      </c>
      <c r="I29" s="10">
        <v>25</v>
      </c>
      <c r="J29" s="11"/>
      <c r="K29" s="11"/>
      <c r="L29" s="75"/>
      <c r="M29" s="75"/>
    </row>
    <row r="30" spans="1:13" ht="15" customHeight="1">
      <c r="A30" s="51" t="s">
        <v>82</v>
      </c>
      <c r="B30" s="16"/>
      <c r="C30" s="17"/>
      <c r="D30" s="29"/>
      <c r="E30" s="29">
        <f t="shared" si="0"/>
        <v>0.54300000000000004</v>
      </c>
      <c r="F30" s="36">
        <f>D30*E30</f>
        <v>0</v>
      </c>
      <c r="H30" s="10" t="s">
        <v>13</v>
      </c>
      <c r="I30" s="10">
        <v>26</v>
      </c>
      <c r="J30" s="11"/>
      <c r="K30" s="11"/>
      <c r="L30" s="75"/>
      <c r="M30" s="75"/>
    </row>
    <row r="31" spans="1:13" ht="15" customHeight="1">
      <c r="A31" s="50" t="s">
        <v>83</v>
      </c>
      <c r="B31" s="14"/>
      <c r="C31" s="15"/>
      <c r="D31" s="47"/>
      <c r="E31" s="29">
        <f t="shared" si="0"/>
        <v>0.54300000000000004</v>
      </c>
      <c r="F31" s="48">
        <f t="shared" ref="F31:F35" si="5">D31*E31</f>
        <v>0</v>
      </c>
      <c r="H31" s="45" t="s">
        <v>18</v>
      </c>
      <c r="I31" s="12">
        <v>27</v>
      </c>
      <c r="J31" s="13"/>
      <c r="K31" s="13" t="s">
        <v>33</v>
      </c>
      <c r="L31" s="74">
        <v>1</v>
      </c>
      <c r="M31" s="74">
        <v>74</v>
      </c>
    </row>
    <row r="32" spans="1:13" ht="15" customHeight="1">
      <c r="A32" s="50" t="s">
        <v>84</v>
      </c>
      <c r="B32" s="14"/>
      <c r="C32" s="15"/>
      <c r="D32" s="47"/>
      <c r="E32" s="29">
        <f t="shared" si="0"/>
        <v>0.54300000000000004</v>
      </c>
      <c r="F32" s="48">
        <f t="shared" si="5"/>
        <v>0</v>
      </c>
      <c r="H32" s="45" t="s">
        <v>15</v>
      </c>
      <c r="I32" s="12">
        <v>28</v>
      </c>
      <c r="J32" s="13"/>
      <c r="K32" s="13" t="s">
        <v>33</v>
      </c>
      <c r="L32" s="74">
        <v>1</v>
      </c>
      <c r="M32" s="74">
        <v>74</v>
      </c>
    </row>
    <row r="33" spans="1:13" ht="15" customHeight="1">
      <c r="A33" s="50" t="s">
        <v>85</v>
      </c>
      <c r="B33" s="14"/>
      <c r="C33" s="15"/>
      <c r="D33" s="47"/>
      <c r="E33" s="29">
        <f t="shared" si="0"/>
        <v>0.54300000000000004</v>
      </c>
      <c r="F33" s="48">
        <f t="shared" si="5"/>
        <v>0</v>
      </c>
      <c r="H33" s="45" t="s">
        <v>15</v>
      </c>
      <c r="I33" s="12">
        <v>29</v>
      </c>
      <c r="J33" s="13"/>
      <c r="K33" s="13" t="s">
        <v>33</v>
      </c>
      <c r="L33" s="74">
        <v>1</v>
      </c>
      <c r="M33" s="74">
        <v>74</v>
      </c>
    </row>
    <row r="34" spans="1:13" ht="15" customHeight="1">
      <c r="A34" s="50" t="s">
        <v>86</v>
      </c>
      <c r="B34" s="14"/>
      <c r="C34" s="15"/>
      <c r="D34" s="47"/>
      <c r="E34" s="29">
        <f t="shared" si="0"/>
        <v>0.54300000000000004</v>
      </c>
      <c r="F34" s="48">
        <f t="shared" si="5"/>
        <v>0</v>
      </c>
      <c r="H34" s="45" t="s">
        <v>12</v>
      </c>
      <c r="I34" s="12">
        <v>30</v>
      </c>
      <c r="J34" s="13"/>
      <c r="K34" s="13" t="s">
        <v>33</v>
      </c>
      <c r="L34" s="74">
        <v>1</v>
      </c>
      <c r="M34" s="74">
        <v>74</v>
      </c>
    </row>
    <row r="35" spans="1:13" ht="15" customHeight="1">
      <c r="A35" s="50" t="s">
        <v>87</v>
      </c>
      <c r="B35" s="14"/>
      <c r="C35" s="15"/>
      <c r="D35" s="47"/>
      <c r="E35" s="29">
        <f t="shared" si="0"/>
        <v>0.54300000000000004</v>
      </c>
      <c r="F35" s="48">
        <f t="shared" si="5"/>
        <v>0</v>
      </c>
      <c r="H35" s="12" t="s">
        <v>17</v>
      </c>
      <c r="I35" s="12">
        <v>31</v>
      </c>
      <c r="J35" s="13"/>
      <c r="K35" s="13" t="s">
        <v>33</v>
      </c>
      <c r="L35" s="74">
        <v>1</v>
      </c>
      <c r="M35" s="74">
        <v>74</v>
      </c>
    </row>
    <row r="36" spans="1:13">
      <c r="A36" s="25"/>
      <c r="B36" s="26" t="s">
        <v>35</v>
      </c>
      <c r="C36" s="27"/>
      <c r="D36" s="30"/>
      <c r="E36" s="30"/>
      <c r="F36" s="38">
        <f>SUM(F5:F34)</f>
        <v>199.47105000000002</v>
      </c>
      <c r="H36" s="49"/>
      <c r="I36" s="49"/>
      <c r="J36" s="49"/>
      <c r="K36" s="49"/>
      <c r="L36" s="76">
        <f>SUM(L7:L35)</f>
        <v>14</v>
      </c>
      <c r="M36" s="76">
        <f>SUM(M7:M35)</f>
        <v>1110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>
      <selection sqref="A1:F1"/>
    </sheetView>
  </sheetViews>
  <sheetFormatPr baseColWidth="10" defaultRowHeight="12.75"/>
  <cols>
    <col min="1" max="1" width="7.625" style="4" customWidth="1"/>
    <col min="2" max="2" width="38.875" style="4" bestFit="1" customWidth="1"/>
    <col min="3" max="3" width="18.5" style="4" bestFit="1" customWidth="1"/>
    <col min="4" max="4" width="11" style="1"/>
    <col min="5" max="5" width="7.5" style="1" customWidth="1"/>
    <col min="6" max="6" width="11" style="34"/>
    <col min="7" max="7" width="3.625" style="4" customWidth="1"/>
    <col min="8" max="9" width="5.625" customWidth="1"/>
    <col min="10" max="10" width="12.875" bestFit="1" customWidth="1"/>
    <col min="12" max="12" width="11" style="79"/>
    <col min="13" max="13" width="12.5" style="79" bestFit="1" customWidth="1"/>
  </cols>
  <sheetData>
    <row r="1" spans="1:13" s="18" customFormat="1" ht="24.75" customHeight="1">
      <c r="A1" s="125" t="s">
        <v>46</v>
      </c>
      <c r="B1" s="125"/>
      <c r="C1" s="125"/>
      <c r="D1" s="125"/>
      <c r="E1" s="125"/>
      <c r="F1" s="125"/>
      <c r="H1" s="126" t="s">
        <v>47</v>
      </c>
      <c r="I1" s="126"/>
      <c r="J1" s="126"/>
      <c r="K1" s="126"/>
      <c r="L1" s="126"/>
      <c r="M1" s="126"/>
    </row>
    <row r="2" spans="1:13" s="2" customFormat="1" ht="24.75" customHeight="1">
      <c r="A2" s="127" t="s">
        <v>3</v>
      </c>
      <c r="B2" s="127"/>
      <c r="C2" s="127"/>
      <c r="D2" s="127"/>
      <c r="E2" s="127"/>
      <c r="F2" s="127"/>
      <c r="G2" s="19"/>
      <c r="H2" s="127" t="s">
        <v>3</v>
      </c>
      <c r="I2" s="127"/>
      <c r="J2" s="127"/>
      <c r="K2" s="127"/>
      <c r="L2" s="127"/>
      <c r="M2" s="127"/>
    </row>
    <row r="3" spans="1:13">
      <c r="G3" s="71"/>
    </row>
    <row r="4" spans="1:13" ht="15" customHeight="1">
      <c r="A4" s="7" t="s">
        <v>51</v>
      </c>
      <c r="B4" s="7" t="s">
        <v>52</v>
      </c>
      <c r="C4" s="7" t="s">
        <v>53</v>
      </c>
      <c r="D4" s="28" t="s">
        <v>50</v>
      </c>
      <c r="E4" s="28" t="s">
        <v>54</v>
      </c>
      <c r="F4" s="41" t="s">
        <v>49</v>
      </c>
      <c r="G4" s="6"/>
      <c r="H4" s="62" t="s">
        <v>12</v>
      </c>
      <c r="I4" s="62" t="s">
        <v>13</v>
      </c>
      <c r="J4" s="63" t="s">
        <v>90</v>
      </c>
      <c r="K4" s="64" t="s">
        <v>91</v>
      </c>
      <c r="L4" s="77" t="s">
        <v>20</v>
      </c>
      <c r="M4" s="77" t="s">
        <v>14</v>
      </c>
    </row>
    <row r="5" spans="1:13" ht="15" customHeight="1">
      <c r="A5" s="51" t="s">
        <v>57</v>
      </c>
      <c r="B5" s="16"/>
      <c r="C5" s="17"/>
      <c r="D5" s="29"/>
      <c r="E5" s="29">
        <f t="shared" ref="E5:E34" si="0">barème2018</f>
        <v>0.54300000000000004</v>
      </c>
      <c r="F5" s="36">
        <v>0</v>
      </c>
      <c r="G5" s="6"/>
      <c r="H5" s="10" t="s">
        <v>16</v>
      </c>
      <c r="I5" s="10">
        <v>1</v>
      </c>
      <c r="J5" s="11"/>
      <c r="K5" s="11"/>
      <c r="L5" s="75"/>
      <c r="M5" s="75"/>
    </row>
    <row r="6" spans="1:13" ht="15" customHeight="1">
      <c r="A6" s="51" t="s">
        <v>58</v>
      </c>
      <c r="B6" s="16"/>
      <c r="C6" s="17"/>
      <c r="D6" s="29"/>
      <c r="E6" s="29">
        <f t="shared" si="0"/>
        <v>0.54300000000000004</v>
      </c>
      <c r="F6" s="36">
        <v>0</v>
      </c>
      <c r="G6" s="6"/>
      <c r="H6" s="10" t="s">
        <v>13</v>
      </c>
      <c r="I6" s="10">
        <v>2</v>
      </c>
      <c r="J6" s="11"/>
      <c r="K6" s="11"/>
      <c r="L6" s="75"/>
      <c r="M6" s="75"/>
    </row>
    <row r="7" spans="1:13" ht="15" customHeight="1">
      <c r="A7" s="50" t="s">
        <v>59</v>
      </c>
      <c r="B7" s="14"/>
      <c r="C7" s="15"/>
      <c r="D7" s="47"/>
      <c r="E7" s="29">
        <f t="shared" si="0"/>
        <v>0.54300000000000004</v>
      </c>
      <c r="F7" s="48">
        <f>D7*E7</f>
        <v>0</v>
      </c>
      <c r="G7" s="6"/>
      <c r="H7" s="12" t="s">
        <v>18</v>
      </c>
      <c r="I7" s="12">
        <v>3</v>
      </c>
      <c r="J7" s="13"/>
      <c r="K7" s="13" t="s">
        <v>33</v>
      </c>
      <c r="L7" s="91"/>
      <c r="M7" s="74">
        <v>74</v>
      </c>
    </row>
    <row r="8" spans="1:13" ht="15" customHeight="1">
      <c r="A8" s="50" t="s">
        <v>60</v>
      </c>
      <c r="B8" s="14"/>
      <c r="C8" s="15"/>
      <c r="D8" s="47"/>
      <c r="E8" s="29">
        <f t="shared" si="0"/>
        <v>0.54300000000000004</v>
      </c>
      <c r="F8" s="48">
        <f t="shared" ref="F8:F11" si="1">D8*E8</f>
        <v>0</v>
      </c>
      <c r="G8" s="6"/>
      <c r="H8" s="12" t="s">
        <v>15</v>
      </c>
      <c r="I8" s="12">
        <v>4</v>
      </c>
      <c r="J8" s="13"/>
      <c r="K8" s="13" t="s">
        <v>33</v>
      </c>
      <c r="L8" s="74">
        <v>1</v>
      </c>
      <c r="M8" s="74">
        <v>74</v>
      </c>
    </row>
    <row r="9" spans="1:13" ht="15" customHeight="1">
      <c r="A9" s="50" t="s">
        <v>61</v>
      </c>
      <c r="B9" s="14"/>
      <c r="C9" s="15"/>
      <c r="D9" s="47"/>
      <c r="E9" s="29">
        <f t="shared" si="0"/>
        <v>0.54300000000000004</v>
      </c>
      <c r="F9" s="48">
        <f t="shared" si="1"/>
        <v>0</v>
      </c>
      <c r="G9" s="6"/>
      <c r="H9" s="12" t="s">
        <v>15</v>
      </c>
      <c r="I9" s="12">
        <v>5</v>
      </c>
      <c r="J9" s="13"/>
      <c r="K9" s="13" t="s">
        <v>33</v>
      </c>
      <c r="L9" s="74">
        <v>1</v>
      </c>
      <c r="M9" s="74">
        <v>74</v>
      </c>
    </row>
    <row r="10" spans="1:13" ht="15" customHeight="1">
      <c r="A10" s="50" t="s">
        <v>62</v>
      </c>
      <c r="B10" s="14"/>
      <c r="C10" s="15"/>
      <c r="D10" s="47"/>
      <c r="E10" s="29">
        <f t="shared" si="0"/>
        <v>0.54300000000000004</v>
      </c>
      <c r="F10" s="48">
        <f t="shared" si="1"/>
        <v>0</v>
      </c>
      <c r="G10" s="6"/>
      <c r="H10" s="12" t="s">
        <v>12</v>
      </c>
      <c r="I10" s="12">
        <v>6</v>
      </c>
      <c r="J10" s="13"/>
      <c r="K10" s="13" t="s">
        <v>33</v>
      </c>
      <c r="L10" s="74">
        <v>1</v>
      </c>
      <c r="M10" s="74">
        <v>74</v>
      </c>
    </row>
    <row r="11" spans="1:13" ht="15" customHeight="1">
      <c r="A11" s="50" t="s">
        <v>63</v>
      </c>
      <c r="B11" s="14"/>
      <c r="C11" s="15"/>
      <c r="D11" s="47"/>
      <c r="E11" s="29">
        <f t="shared" si="0"/>
        <v>0.54300000000000004</v>
      </c>
      <c r="F11" s="48">
        <f t="shared" si="1"/>
        <v>0</v>
      </c>
      <c r="G11" s="6"/>
      <c r="H11" s="12" t="s">
        <v>17</v>
      </c>
      <c r="I11" s="12">
        <v>7</v>
      </c>
      <c r="J11" s="13"/>
      <c r="K11" s="13" t="s">
        <v>33</v>
      </c>
      <c r="L11" s="74">
        <v>1</v>
      </c>
      <c r="M11" s="74">
        <v>74</v>
      </c>
    </row>
    <row r="12" spans="1:13" ht="15" customHeight="1">
      <c r="A12" s="51" t="s">
        <v>64</v>
      </c>
      <c r="B12" s="16" t="s">
        <v>41</v>
      </c>
      <c r="C12" s="17" t="s">
        <v>42</v>
      </c>
      <c r="D12" s="29">
        <f>26.6+25.9</f>
        <v>52.5</v>
      </c>
      <c r="E12" s="29">
        <f t="shared" si="0"/>
        <v>0.54300000000000004</v>
      </c>
      <c r="F12" s="36">
        <f>D12*E12</f>
        <v>28.5075</v>
      </c>
      <c r="H12" s="10" t="s">
        <v>16</v>
      </c>
      <c r="I12" s="10">
        <v>8</v>
      </c>
      <c r="J12" s="11"/>
      <c r="K12" s="11"/>
      <c r="L12" s="75"/>
      <c r="M12" s="75"/>
    </row>
    <row r="13" spans="1:13" ht="15" customHeight="1">
      <c r="A13" s="51" t="s">
        <v>65</v>
      </c>
      <c r="B13" s="16"/>
      <c r="C13" s="17"/>
      <c r="D13" s="29"/>
      <c r="E13" s="29">
        <f t="shared" si="0"/>
        <v>0.54300000000000004</v>
      </c>
      <c r="F13" s="36">
        <v>0</v>
      </c>
      <c r="H13" s="10" t="s">
        <v>13</v>
      </c>
      <c r="I13" s="10">
        <v>9</v>
      </c>
      <c r="J13" s="11"/>
      <c r="K13" s="11"/>
      <c r="L13" s="75"/>
      <c r="M13" s="75"/>
    </row>
    <row r="14" spans="1:13" ht="15" customHeight="1">
      <c r="A14" s="50" t="s">
        <v>66</v>
      </c>
      <c r="B14" s="14"/>
      <c r="C14" s="15"/>
      <c r="D14" s="47"/>
      <c r="E14" s="29">
        <f t="shared" si="0"/>
        <v>0.54300000000000004</v>
      </c>
      <c r="F14" s="48">
        <f t="shared" ref="F14:F18" si="2">D14*E14</f>
        <v>0</v>
      </c>
      <c r="H14" s="12" t="s">
        <v>18</v>
      </c>
      <c r="I14" s="12">
        <v>10</v>
      </c>
      <c r="J14" s="13" t="s">
        <v>114</v>
      </c>
      <c r="K14" s="13"/>
      <c r="L14" s="74"/>
      <c r="M14" s="74"/>
    </row>
    <row r="15" spans="1:13" ht="15" customHeight="1">
      <c r="A15" s="50" t="s">
        <v>67</v>
      </c>
      <c r="B15" s="14" t="s">
        <v>97</v>
      </c>
      <c r="C15" s="15" t="s">
        <v>96</v>
      </c>
      <c r="D15" s="47">
        <f>0.25+1.3</f>
        <v>1.55</v>
      </c>
      <c r="E15" s="29">
        <f t="shared" si="0"/>
        <v>0.54300000000000004</v>
      </c>
      <c r="F15" s="48">
        <f t="shared" si="2"/>
        <v>0.84165000000000012</v>
      </c>
      <c r="H15" s="12" t="s">
        <v>15</v>
      </c>
      <c r="I15" s="12">
        <v>11</v>
      </c>
      <c r="J15" s="13" t="s">
        <v>115</v>
      </c>
      <c r="K15" s="13"/>
      <c r="L15" s="74"/>
      <c r="M15" s="74"/>
    </row>
    <row r="16" spans="1:13" ht="15" customHeight="1">
      <c r="A16" s="50" t="s">
        <v>68</v>
      </c>
      <c r="B16" s="14"/>
      <c r="C16" s="15"/>
      <c r="D16" s="47"/>
      <c r="E16" s="29">
        <f t="shared" si="0"/>
        <v>0.54300000000000004</v>
      </c>
      <c r="F16" s="48">
        <f t="shared" si="2"/>
        <v>0</v>
      </c>
      <c r="H16" s="12" t="s">
        <v>15</v>
      </c>
      <c r="I16" s="12">
        <v>12</v>
      </c>
      <c r="J16" s="13"/>
      <c r="K16" s="13" t="s">
        <v>33</v>
      </c>
      <c r="L16" s="74">
        <v>1</v>
      </c>
      <c r="M16" s="74">
        <v>74</v>
      </c>
    </row>
    <row r="17" spans="1:13" ht="15" customHeight="1">
      <c r="A17" s="50" t="s">
        <v>69</v>
      </c>
      <c r="B17" s="14"/>
      <c r="C17" s="15"/>
      <c r="D17" s="47"/>
      <c r="E17" s="29">
        <f t="shared" si="0"/>
        <v>0.54300000000000004</v>
      </c>
      <c r="F17" s="48">
        <f t="shared" si="2"/>
        <v>0</v>
      </c>
      <c r="H17" s="12" t="s">
        <v>12</v>
      </c>
      <c r="I17" s="12">
        <v>13</v>
      </c>
      <c r="J17" s="13"/>
      <c r="K17" s="13" t="s">
        <v>33</v>
      </c>
      <c r="L17" s="74" t="s">
        <v>151</v>
      </c>
      <c r="M17" s="74">
        <v>74</v>
      </c>
    </row>
    <row r="18" spans="1:13" ht="15" customHeight="1">
      <c r="A18" s="50" t="s">
        <v>70</v>
      </c>
      <c r="B18" s="14"/>
      <c r="C18" s="15"/>
      <c r="D18" s="47"/>
      <c r="E18" s="29">
        <f t="shared" si="0"/>
        <v>0.54300000000000004</v>
      </c>
      <c r="F18" s="48">
        <f t="shared" si="2"/>
        <v>0</v>
      </c>
      <c r="H18" s="12" t="s">
        <v>17</v>
      </c>
      <c r="I18" s="12">
        <v>14</v>
      </c>
      <c r="J18" s="13"/>
      <c r="K18" s="13" t="s">
        <v>33</v>
      </c>
      <c r="L18" s="74">
        <v>1</v>
      </c>
      <c r="M18" s="74">
        <v>74</v>
      </c>
    </row>
    <row r="19" spans="1:13" ht="15" customHeight="1">
      <c r="A19" s="51" t="s">
        <v>71</v>
      </c>
      <c r="B19" s="16"/>
      <c r="C19" s="17"/>
      <c r="D19" s="29"/>
      <c r="E19" s="29">
        <f t="shared" si="0"/>
        <v>0.54300000000000004</v>
      </c>
      <c r="F19" s="36">
        <v>0</v>
      </c>
      <c r="H19" s="10" t="s">
        <v>16</v>
      </c>
      <c r="I19" s="10">
        <v>15</v>
      </c>
      <c r="J19" s="11"/>
      <c r="K19" s="11"/>
      <c r="L19" s="75"/>
      <c r="M19" s="75"/>
    </row>
    <row r="20" spans="1:13" ht="15" customHeight="1">
      <c r="A20" s="51" t="s">
        <v>72</v>
      </c>
      <c r="B20" s="16"/>
      <c r="C20" s="17"/>
      <c r="D20" s="29"/>
      <c r="E20" s="29">
        <f t="shared" si="0"/>
        <v>0.54300000000000004</v>
      </c>
      <c r="F20" s="36">
        <v>0</v>
      </c>
      <c r="H20" s="10" t="s">
        <v>13</v>
      </c>
      <c r="I20" s="10">
        <v>16</v>
      </c>
      <c r="J20" s="11"/>
      <c r="K20" s="11"/>
      <c r="L20" s="75"/>
      <c r="M20" s="75"/>
    </row>
    <row r="21" spans="1:13" ht="15" customHeight="1">
      <c r="A21" s="52" t="s">
        <v>73</v>
      </c>
      <c r="B21" s="53"/>
      <c r="C21" s="54"/>
      <c r="D21" s="55"/>
      <c r="E21" s="55">
        <f t="shared" si="0"/>
        <v>0.54300000000000004</v>
      </c>
      <c r="F21" s="56">
        <f>D21*E21</f>
        <v>0</v>
      </c>
      <c r="H21" s="58" t="s">
        <v>18</v>
      </c>
      <c r="I21" s="58">
        <v>17</v>
      </c>
      <c r="J21" s="59"/>
      <c r="K21" s="60" t="s">
        <v>26</v>
      </c>
      <c r="L21" s="78"/>
      <c r="M21" s="78"/>
    </row>
    <row r="22" spans="1:13" ht="15" customHeight="1">
      <c r="A22" s="50" t="s">
        <v>74</v>
      </c>
      <c r="B22" s="14"/>
      <c r="C22" s="15"/>
      <c r="D22" s="47"/>
      <c r="E22" s="29">
        <f t="shared" si="0"/>
        <v>0.54300000000000004</v>
      </c>
      <c r="F22" s="48">
        <f t="shared" ref="F22:F25" si="3">D22*E22</f>
        <v>0</v>
      </c>
      <c r="H22" s="12" t="s">
        <v>15</v>
      </c>
      <c r="I22" s="12">
        <v>18</v>
      </c>
      <c r="J22" s="13"/>
      <c r="K22" s="13" t="s">
        <v>33</v>
      </c>
      <c r="L22" s="74">
        <v>1</v>
      </c>
      <c r="M22" s="74">
        <v>74</v>
      </c>
    </row>
    <row r="23" spans="1:13" ht="15" customHeight="1">
      <c r="A23" s="50" t="s">
        <v>75</v>
      </c>
      <c r="B23" s="14"/>
      <c r="C23" s="15"/>
      <c r="D23" s="47"/>
      <c r="E23" s="29">
        <f t="shared" si="0"/>
        <v>0.54300000000000004</v>
      </c>
      <c r="F23" s="48">
        <f t="shared" si="3"/>
        <v>0</v>
      </c>
      <c r="H23" s="12" t="s">
        <v>15</v>
      </c>
      <c r="I23" s="12">
        <v>19</v>
      </c>
      <c r="J23" s="13"/>
      <c r="K23" s="13" t="s">
        <v>33</v>
      </c>
      <c r="L23" s="74">
        <v>1</v>
      </c>
      <c r="M23" s="74">
        <v>74</v>
      </c>
    </row>
    <row r="24" spans="1:13" ht="15" customHeight="1">
      <c r="A24" s="50" t="s">
        <v>76</v>
      </c>
      <c r="B24" s="14"/>
      <c r="C24" s="15"/>
      <c r="D24" s="47"/>
      <c r="E24" s="29">
        <f t="shared" si="0"/>
        <v>0.54300000000000004</v>
      </c>
      <c r="F24" s="48">
        <f t="shared" si="3"/>
        <v>0</v>
      </c>
      <c r="H24" s="12" t="s">
        <v>12</v>
      </c>
      <c r="I24" s="12">
        <v>20</v>
      </c>
      <c r="J24" s="13"/>
      <c r="K24" s="13" t="s">
        <v>33</v>
      </c>
      <c r="L24" s="74">
        <v>1</v>
      </c>
      <c r="M24" s="74">
        <v>74</v>
      </c>
    </row>
    <row r="25" spans="1:13" ht="15" customHeight="1">
      <c r="A25" s="50" t="s">
        <v>77</v>
      </c>
      <c r="B25" s="14"/>
      <c r="C25" s="15"/>
      <c r="D25" s="47"/>
      <c r="E25" s="29">
        <f t="shared" si="0"/>
        <v>0.54300000000000004</v>
      </c>
      <c r="F25" s="48">
        <f t="shared" si="3"/>
        <v>0</v>
      </c>
      <c r="H25" s="12" t="s">
        <v>17</v>
      </c>
      <c r="I25" s="12">
        <v>21</v>
      </c>
      <c r="J25" s="13" t="s">
        <v>152</v>
      </c>
      <c r="K25" s="13"/>
      <c r="L25" s="74" t="s">
        <v>153</v>
      </c>
      <c r="M25" s="74"/>
    </row>
    <row r="26" spans="1:13" ht="15" customHeight="1">
      <c r="A26" s="51" t="s">
        <v>78</v>
      </c>
      <c r="B26" s="16"/>
      <c r="C26" s="17"/>
      <c r="D26" s="29"/>
      <c r="E26" s="29">
        <f t="shared" si="0"/>
        <v>0.54300000000000004</v>
      </c>
      <c r="F26" s="36">
        <v>0</v>
      </c>
      <c r="H26" s="10" t="s">
        <v>16</v>
      </c>
      <c r="I26" s="10">
        <v>22</v>
      </c>
      <c r="J26" s="11"/>
      <c r="K26" s="11"/>
      <c r="L26" s="75"/>
      <c r="M26" s="75"/>
    </row>
    <row r="27" spans="1:13" ht="15" customHeight="1">
      <c r="A27" s="51" t="s">
        <v>79</v>
      </c>
      <c r="B27" s="16"/>
      <c r="C27" s="17"/>
      <c r="D27" s="29"/>
      <c r="E27" s="29">
        <f t="shared" si="0"/>
        <v>0.54300000000000004</v>
      </c>
      <c r="F27" s="36">
        <v>0</v>
      </c>
      <c r="H27" s="10" t="s">
        <v>13</v>
      </c>
      <c r="I27" s="10">
        <v>23</v>
      </c>
      <c r="J27" s="11"/>
      <c r="K27" s="11"/>
      <c r="L27" s="75"/>
      <c r="M27" s="75"/>
    </row>
    <row r="28" spans="1:13" ht="15" customHeight="1">
      <c r="A28" s="50" t="s">
        <v>80</v>
      </c>
      <c r="B28" s="14"/>
      <c r="C28" s="15"/>
      <c r="D28" s="47"/>
      <c r="E28" s="29">
        <f t="shared" si="0"/>
        <v>0.54300000000000004</v>
      </c>
      <c r="F28" s="48">
        <f t="shared" ref="F28:F32" si="4">D28*E28</f>
        <v>0</v>
      </c>
      <c r="H28" s="12" t="s">
        <v>18</v>
      </c>
      <c r="I28" s="12">
        <v>24</v>
      </c>
      <c r="J28" s="13"/>
      <c r="K28" s="13" t="s">
        <v>33</v>
      </c>
      <c r="L28" s="74">
        <v>1</v>
      </c>
      <c r="M28" s="74">
        <v>74</v>
      </c>
    </row>
    <row r="29" spans="1:13" ht="15" customHeight="1">
      <c r="A29" s="50" t="s">
        <v>81</v>
      </c>
      <c r="B29" s="14"/>
      <c r="C29" s="15"/>
      <c r="D29" s="47"/>
      <c r="E29" s="29">
        <f t="shared" si="0"/>
        <v>0.54300000000000004</v>
      </c>
      <c r="F29" s="48">
        <f t="shared" si="4"/>
        <v>0</v>
      </c>
      <c r="H29" s="12" t="s">
        <v>15</v>
      </c>
      <c r="I29" s="12">
        <v>25</v>
      </c>
      <c r="J29" s="13"/>
      <c r="K29" s="13" t="s">
        <v>33</v>
      </c>
      <c r="L29" s="74">
        <v>1</v>
      </c>
      <c r="M29" s="74">
        <v>74</v>
      </c>
    </row>
    <row r="30" spans="1:13" ht="15" customHeight="1">
      <c r="A30" s="50" t="s">
        <v>82</v>
      </c>
      <c r="B30" s="14"/>
      <c r="C30" s="15"/>
      <c r="D30" s="47"/>
      <c r="E30" s="29">
        <f t="shared" si="0"/>
        <v>0.54300000000000004</v>
      </c>
      <c r="F30" s="48">
        <f t="shared" si="4"/>
        <v>0</v>
      </c>
      <c r="H30" s="12" t="s">
        <v>15</v>
      </c>
      <c r="I30" s="12">
        <v>26</v>
      </c>
      <c r="J30" s="13"/>
      <c r="K30" s="13" t="s">
        <v>33</v>
      </c>
      <c r="L30" s="74">
        <v>1</v>
      </c>
      <c r="M30" s="74">
        <v>74</v>
      </c>
    </row>
    <row r="31" spans="1:13" ht="15" customHeight="1">
      <c r="A31" s="50" t="s">
        <v>83</v>
      </c>
      <c r="B31" s="14"/>
      <c r="C31" s="15"/>
      <c r="D31" s="47"/>
      <c r="E31" s="29">
        <f t="shared" si="0"/>
        <v>0.54300000000000004</v>
      </c>
      <c r="F31" s="48">
        <f t="shared" si="4"/>
        <v>0</v>
      </c>
      <c r="H31" s="12" t="s">
        <v>12</v>
      </c>
      <c r="I31" s="12">
        <v>27</v>
      </c>
      <c r="J31" s="13"/>
      <c r="K31" s="13" t="s">
        <v>33</v>
      </c>
      <c r="L31" s="74">
        <v>1</v>
      </c>
      <c r="M31" s="74">
        <v>74</v>
      </c>
    </row>
    <row r="32" spans="1:13" ht="15" customHeight="1">
      <c r="A32" s="50" t="s">
        <v>84</v>
      </c>
      <c r="B32" s="14"/>
      <c r="C32" s="15"/>
      <c r="D32" s="47"/>
      <c r="E32" s="29">
        <f t="shared" si="0"/>
        <v>0.54300000000000004</v>
      </c>
      <c r="F32" s="48">
        <f t="shared" si="4"/>
        <v>0</v>
      </c>
      <c r="H32" s="12" t="s">
        <v>17</v>
      </c>
      <c r="I32" s="12">
        <v>28</v>
      </c>
      <c r="J32" s="13"/>
      <c r="K32" s="13" t="s">
        <v>33</v>
      </c>
      <c r="L32" s="74">
        <v>1</v>
      </c>
      <c r="M32" s="74">
        <v>74</v>
      </c>
    </row>
    <row r="33" spans="1:13" ht="15" customHeight="1">
      <c r="A33" s="51" t="s">
        <v>85</v>
      </c>
      <c r="B33" s="16"/>
      <c r="C33" s="17"/>
      <c r="D33" s="29"/>
      <c r="E33" s="29">
        <f t="shared" si="0"/>
        <v>0.54300000000000004</v>
      </c>
      <c r="F33" s="36">
        <f>D33*E33</f>
        <v>0</v>
      </c>
      <c r="H33" s="10" t="s">
        <v>16</v>
      </c>
      <c r="I33" s="10">
        <v>29</v>
      </c>
      <c r="J33" s="11"/>
      <c r="K33" s="11"/>
      <c r="L33" s="75"/>
      <c r="M33" s="75"/>
    </row>
    <row r="34" spans="1:13" ht="15" customHeight="1">
      <c r="A34" s="51" t="s">
        <v>86</v>
      </c>
      <c r="B34" s="16"/>
      <c r="C34" s="17"/>
      <c r="D34" s="29"/>
      <c r="E34" s="29">
        <f t="shared" si="0"/>
        <v>0.54300000000000004</v>
      </c>
      <c r="F34" s="36">
        <v>0</v>
      </c>
      <c r="H34" s="10" t="s">
        <v>13</v>
      </c>
      <c r="I34" s="10">
        <v>30</v>
      </c>
      <c r="J34" s="11"/>
      <c r="K34" s="11"/>
      <c r="L34" s="75"/>
      <c r="M34" s="75"/>
    </row>
    <row r="35" spans="1:13">
      <c r="A35" s="25"/>
      <c r="B35" s="26" t="s">
        <v>35</v>
      </c>
      <c r="C35" s="27"/>
      <c r="D35" s="30"/>
      <c r="E35" s="30"/>
      <c r="F35" s="38">
        <f>SUM(F5:F34)</f>
        <v>29.349150000000002</v>
      </c>
      <c r="H35" s="49"/>
      <c r="I35" s="49"/>
      <c r="J35" s="49"/>
      <c r="K35" s="49"/>
      <c r="L35" s="76">
        <f>SUM(L7:L34)</f>
        <v>14</v>
      </c>
      <c r="M35" s="76">
        <f>SUM(M7:M34)</f>
        <v>1184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workbookViewId="0">
      <selection sqref="A1:F1"/>
    </sheetView>
  </sheetViews>
  <sheetFormatPr baseColWidth="10" defaultRowHeight="12.75"/>
  <cols>
    <col min="1" max="1" width="7.625" style="4" customWidth="1"/>
    <col min="2" max="2" width="38.875" style="4" bestFit="1" customWidth="1"/>
    <col min="3" max="3" width="18.5" style="4" bestFit="1" customWidth="1"/>
    <col min="4" max="4" width="11" style="1"/>
    <col min="5" max="5" width="7.5" style="1" customWidth="1"/>
    <col min="6" max="6" width="11" style="34"/>
    <col min="7" max="7" width="3.625" style="4" customWidth="1"/>
    <col min="8" max="9" width="5.625" customWidth="1"/>
    <col min="10" max="10" width="12.875" bestFit="1" customWidth="1"/>
    <col min="12" max="13" width="11" style="79"/>
  </cols>
  <sheetData>
    <row r="1" spans="1:13" s="18" customFormat="1" ht="24.75" customHeight="1">
      <c r="A1" s="125" t="s">
        <v>46</v>
      </c>
      <c r="B1" s="125"/>
      <c r="C1" s="125"/>
      <c r="D1" s="125"/>
      <c r="E1" s="125"/>
      <c r="F1" s="125"/>
      <c r="H1" s="126" t="s">
        <v>47</v>
      </c>
      <c r="I1" s="126"/>
      <c r="J1" s="126"/>
      <c r="K1" s="126"/>
      <c r="L1" s="126"/>
      <c r="M1" s="126"/>
    </row>
    <row r="2" spans="1:13" s="2" customFormat="1" ht="24.75" customHeight="1">
      <c r="A2" s="127" t="s">
        <v>4</v>
      </c>
      <c r="B2" s="127"/>
      <c r="C2" s="127"/>
      <c r="D2" s="127"/>
      <c r="E2" s="127"/>
      <c r="F2" s="127"/>
      <c r="G2" s="19"/>
      <c r="H2" s="127" t="s">
        <v>4</v>
      </c>
      <c r="I2" s="127"/>
      <c r="J2" s="127"/>
      <c r="K2" s="127"/>
      <c r="L2" s="127"/>
      <c r="M2" s="127"/>
    </row>
    <row r="3" spans="1:13">
      <c r="G3" s="71"/>
    </row>
    <row r="4" spans="1:13" ht="15" customHeight="1">
      <c r="A4" s="7" t="s">
        <v>51</v>
      </c>
      <c r="B4" s="7" t="s">
        <v>52</v>
      </c>
      <c r="C4" s="7" t="s">
        <v>53</v>
      </c>
      <c r="D4" s="28" t="s">
        <v>50</v>
      </c>
      <c r="E4" s="28" t="s">
        <v>54</v>
      </c>
      <c r="F4" s="41" t="s">
        <v>49</v>
      </c>
      <c r="G4" s="6"/>
      <c r="H4" s="62" t="s">
        <v>12</v>
      </c>
      <c r="I4" s="62" t="s">
        <v>13</v>
      </c>
      <c r="J4" s="63" t="s">
        <v>90</v>
      </c>
      <c r="K4" s="64" t="s">
        <v>91</v>
      </c>
      <c r="L4" s="77" t="s">
        <v>20</v>
      </c>
      <c r="M4" s="77" t="s">
        <v>14</v>
      </c>
    </row>
    <row r="5" spans="1:13" ht="15" customHeight="1">
      <c r="A5" s="52" t="s">
        <v>57</v>
      </c>
      <c r="B5" s="53"/>
      <c r="C5" s="54"/>
      <c r="D5" s="55"/>
      <c r="E5" s="55"/>
      <c r="F5" s="56"/>
      <c r="G5" s="6"/>
      <c r="H5" s="58" t="s">
        <v>18</v>
      </c>
      <c r="I5" s="58">
        <v>1</v>
      </c>
      <c r="J5" s="59"/>
      <c r="K5" s="60" t="s">
        <v>21</v>
      </c>
      <c r="L5" s="78"/>
      <c r="M5" s="78"/>
    </row>
    <row r="6" spans="1:13" ht="15" customHeight="1">
      <c r="A6" s="50" t="s">
        <v>58</v>
      </c>
      <c r="B6" s="14"/>
      <c r="C6" s="15"/>
      <c r="D6" s="47"/>
      <c r="E6" s="29">
        <f t="shared" ref="E6:E11" si="0">barème2018</f>
        <v>0.54300000000000004</v>
      </c>
      <c r="F6" s="48">
        <f>D6*E6</f>
        <v>0</v>
      </c>
      <c r="G6" s="6"/>
      <c r="H6" s="12" t="s">
        <v>15</v>
      </c>
      <c r="I6" s="12">
        <v>2</v>
      </c>
      <c r="J6" s="13"/>
      <c r="K6" s="13"/>
      <c r="L6" s="74"/>
      <c r="M6" s="74"/>
    </row>
    <row r="7" spans="1:13" ht="15" customHeight="1">
      <c r="A7" s="50" t="s">
        <v>59</v>
      </c>
      <c r="B7" s="14"/>
      <c r="C7" s="15"/>
      <c r="D7" s="47"/>
      <c r="E7" s="29">
        <f t="shared" si="0"/>
        <v>0.54300000000000004</v>
      </c>
      <c r="F7" s="48">
        <f t="shared" ref="F7:F9" si="1">D7*E7</f>
        <v>0</v>
      </c>
      <c r="G7" s="6"/>
      <c r="H7" s="12" t="s">
        <v>15</v>
      </c>
      <c r="I7" s="12">
        <v>3</v>
      </c>
      <c r="J7" s="13"/>
      <c r="K7" s="13" t="s">
        <v>33</v>
      </c>
      <c r="L7" s="74">
        <v>1</v>
      </c>
      <c r="M7" s="74">
        <v>74</v>
      </c>
    </row>
    <row r="8" spans="1:13" ht="15" customHeight="1">
      <c r="A8" s="50" t="s">
        <v>60</v>
      </c>
      <c r="B8" s="14"/>
      <c r="C8" s="15"/>
      <c r="D8" s="47"/>
      <c r="E8" s="29">
        <f t="shared" si="0"/>
        <v>0.54300000000000004</v>
      </c>
      <c r="F8" s="48">
        <f t="shared" si="1"/>
        <v>0</v>
      </c>
      <c r="G8" s="6"/>
      <c r="H8" s="12" t="s">
        <v>12</v>
      </c>
      <c r="I8" s="12">
        <v>4</v>
      </c>
      <c r="J8" s="13"/>
      <c r="K8" s="13" t="s">
        <v>33</v>
      </c>
      <c r="L8" s="74">
        <v>1</v>
      </c>
      <c r="M8" s="74">
        <v>74</v>
      </c>
    </row>
    <row r="9" spans="1:13" ht="15" customHeight="1">
      <c r="A9" s="50" t="s">
        <v>61</v>
      </c>
      <c r="B9" s="8" t="s">
        <v>95</v>
      </c>
      <c r="C9" s="9" t="s">
        <v>94</v>
      </c>
      <c r="D9" s="82">
        <f>12.3+12.2</f>
        <v>24.5</v>
      </c>
      <c r="E9" s="29">
        <f t="shared" si="0"/>
        <v>0.54300000000000004</v>
      </c>
      <c r="F9" s="48">
        <f t="shared" si="1"/>
        <v>13.303500000000001</v>
      </c>
      <c r="G9" s="6"/>
      <c r="H9" s="12" t="s">
        <v>17</v>
      </c>
      <c r="I9" s="12">
        <v>5</v>
      </c>
      <c r="J9" s="13" t="s">
        <v>116</v>
      </c>
      <c r="K9" s="13" t="s">
        <v>33</v>
      </c>
      <c r="L9" s="74">
        <v>1</v>
      </c>
      <c r="M9" s="74">
        <v>74</v>
      </c>
    </row>
    <row r="10" spans="1:13" ht="15" customHeight="1">
      <c r="A10" s="51" t="s">
        <v>62</v>
      </c>
      <c r="B10" s="16"/>
      <c r="C10" s="17"/>
      <c r="D10" s="29"/>
      <c r="E10" s="29">
        <f t="shared" si="0"/>
        <v>0.54300000000000004</v>
      </c>
      <c r="F10" s="36">
        <v>0</v>
      </c>
      <c r="G10" s="6"/>
      <c r="H10" s="10" t="s">
        <v>16</v>
      </c>
      <c r="I10" s="10">
        <v>6</v>
      </c>
      <c r="J10" s="11"/>
      <c r="K10" s="11"/>
      <c r="L10" s="75"/>
      <c r="M10" s="75"/>
    </row>
    <row r="11" spans="1:13" ht="15" customHeight="1">
      <c r="A11" s="51" t="s">
        <v>63</v>
      </c>
      <c r="B11" s="16"/>
      <c r="C11" s="17"/>
      <c r="D11" s="29"/>
      <c r="E11" s="29">
        <f t="shared" si="0"/>
        <v>0.54300000000000004</v>
      </c>
      <c r="F11" s="36">
        <v>0</v>
      </c>
      <c r="G11" s="6"/>
      <c r="H11" s="10" t="s">
        <v>13</v>
      </c>
      <c r="I11" s="10">
        <v>7</v>
      </c>
      <c r="J11" s="11"/>
      <c r="K11" s="11"/>
      <c r="L11" s="75"/>
      <c r="M11" s="75"/>
    </row>
    <row r="12" spans="1:13" ht="15" customHeight="1">
      <c r="A12" s="52" t="s">
        <v>64</v>
      </c>
      <c r="B12" s="53"/>
      <c r="C12" s="54"/>
      <c r="D12" s="55"/>
      <c r="E12" s="55"/>
      <c r="F12" s="56"/>
      <c r="H12" s="58" t="s">
        <v>18</v>
      </c>
      <c r="I12" s="58">
        <v>8</v>
      </c>
      <c r="J12" s="59"/>
      <c r="K12" s="60" t="s">
        <v>22</v>
      </c>
      <c r="L12" s="78"/>
      <c r="M12" s="78"/>
    </row>
    <row r="13" spans="1:13" ht="15" customHeight="1">
      <c r="A13" s="50" t="s">
        <v>65</v>
      </c>
      <c r="B13" s="14"/>
      <c r="C13" s="15"/>
      <c r="D13" s="47"/>
      <c r="E13" s="29">
        <f t="shared" ref="E13:E28" si="2">barème2018</f>
        <v>0.54300000000000004</v>
      </c>
      <c r="F13" s="48">
        <f t="shared" ref="F13:F16" si="3">D13*E13</f>
        <v>0</v>
      </c>
      <c r="H13" s="12" t="s">
        <v>15</v>
      </c>
      <c r="I13" s="12">
        <v>9</v>
      </c>
      <c r="J13" s="13"/>
      <c r="K13" s="13" t="s">
        <v>33</v>
      </c>
      <c r="L13" s="74">
        <v>1</v>
      </c>
      <c r="M13" s="74">
        <v>74</v>
      </c>
    </row>
    <row r="14" spans="1:13" ht="15" customHeight="1">
      <c r="A14" s="50" t="s">
        <v>66</v>
      </c>
      <c r="B14" s="14"/>
      <c r="C14" s="15"/>
      <c r="D14" s="47"/>
      <c r="E14" s="29">
        <f t="shared" si="2"/>
        <v>0.54300000000000004</v>
      </c>
      <c r="F14" s="48">
        <f t="shared" si="3"/>
        <v>0</v>
      </c>
      <c r="H14" s="12" t="s">
        <v>15</v>
      </c>
      <c r="I14" s="12">
        <v>10</v>
      </c>
      <c r="J14" s="13" t="s">
        <v>117</v>
      </c>
      <c r="K14" s="13"/>
      <c r="L14" s="74"/>
      <c r="M14" s="74"/>
    </row>
    <row r="15" spans="1:13" ht="15" customHeight="1">
      <c r="A15" s="50" t="s">
        <v>67</v>
      </c>
      <c r="B15" s="14"/>
      <c r="C15" s="15"/>
      <c r="D15" s="47"/>
      <c r="E15" s="29">
        <f t="shared" si="2"/>
        <v>0.54300000000000004</v>
      </c>
      <c r="F15" s="48">
        <f t="shared" si="3"/>
        <v>0</v>
      </c>
      <c r="H15" s="12" t="s">
        <v>12</v>
      </c>
      <c r="I15" s="12">
        <v>11</v>
      </c>
      <c r="J15" s="13"/>
      <c r="K15" s="13" t="s">
        <v>33</v>
      </c>
      <c r="L15" s="74">
        <v>1</v>
      </c>
      <c r="M15" s="74">
        <v>74</v>
      </c>
    </row>
    <row r="16" spans="1:13" ht="15" customHeight="1">
      <c r="A16" s="50" t="s">
        <v>68</v>
      </c>
      <c r="B16" s="14"/>
      <c r="C16" s="15"/>
      <c r="D16" s="47"/>
      <c r="E16" s="29">
        <f t="shared" si="2"/>
        <v>0.54300000000000004</v>
      </c>
      <c r="F16" s="48">
        <f t="shared" si="3"/>
        <v>0</v>
      </c>
      <c r="H16" s="12" t="s">
        <v>17</v>
      </c>
      <c r="I16" s="12">
        <v>12</v>
      </c>
      <c r="J16" s="13"/>
      <c r="K16" s="13" t="s">
        <v>33</v>
      </c>
      <c r="L16" s="74">
        <v>1</v>
      </c>
      <c r="M16" s="74">
        <v>74</v>
      </c>
    </row>
    <row r="17" spans="1:13" ht="15" customHeight="1">
      <c r="A17" s="51" t="s">
        <v>69</v>
      </c>
      <c r="B17" s="16"/>
      <c r="C17" s="17"/>
      <c r="D17" s="29"/>
      <c r="E17" s="29">
        <f t="shared" si="2"/>
        <v>0.54300000000000004</v>
      </c>
      <c r="F17" s="36">
        <v>0</v>
      </c>
      <c r="H17" s="10" t="s">
        <v>16</v>
      </c>
      <c r="I17" s="10">
        <v>13</v>
      </c>
      <c r="J17" s="11"/>
      <c r="K17" s="11"/>
      <c r="L17" s="75"/>
      <c r="M17" s="75"/>
    </row>
    <row r="18" spans="1:13" ht="15" customHeight="1">
      <c r="A18" s="51" t="s">
        <v>70</v>
      </c>
      <c r="B18" s="16"/>
      <c r="C18" s="17"/>
      <c r="D18" s="29"/>
      <c r="E18" s="29">
        <f t="shared" si="2"/>
        <v>0.54300000000000004</v>
      </c>
      <c r="F18" s="36">
        <v>0</v>
      </c>
      <c r="H18" s="10" t="s">
        <v>13</v>
      </c>
      <c r="I18" s="10">
        <v>14</v>
      </c>
      <c r="J18" s="11"/>
      <c r="K18" s="11"/>
      <c r="L18" s="75"/>
      <c r="M18" s="75"/>
    </row>
    <row r="19" spans="1:13" ht="15" customHeight="1">
      <c r="A19" s="50" t="s">
        <v>71</v>
      </c>
      <c r="B19" s="14"/>
      <c r="C19" s="15"/>
      <c r="D19" s="47"/>
      <c r="E19" s="29">
        <f t="shared" si="2"/>
        <v>0.54300000000000004</v>
      </c>
      <c r="F19" s="48">
        <f t="shared" ref="F19:F23" si="4">D19*E19</f>
        <v>0</v>
      </c>
      <c r="H19" s="12" t="s">
        <v>18</v>
      </c>
      <c r="I19" s="12">
        <v>15</v>
      </c>
      <c r="J19" s="13" t="s">
        <v>117</v>
      </c>
      <c r="K19" s="13"/>
      <c r="L19" s="74"/>
      <c r="M19" s="74"/>
    </row>
    <row r="20" spans="1:13" ht="15" customHeight="1">
      <c r="A20" s="50" t="s">
        <v>72</v>
      </c>
      <c r="B20" s="14" t="s">
        <v>97</v>
      </c>
      <c r="C20" s="15" t="s">
        <v>96</v>
      </c>
      <c r="D20" s="47">
        <f>0.25+1.3</f>
        <v>1.55</v>
      </c>
      <c r="E20" s="29">
        <f t="shared" si="2"/>
        <v>0.54300000000000004</v>
      </c>
      <c r="F20" s="48">
        <f t="shared" si="4"/>
        <v>0.84165000000000012</v>
      </c>
      <c r="H20" s="12" t="s">
        <v>15</v>
      </c>
      <c r="I20" s="12">
        <v>16</v>
      </c>
      <c r="J20" s="13" t="s">
        <v>118</v>
      </c>
      <c r="K20" s="13"/>
      <c r="L20" s="74"/>
      <c r="M20" s="74"/>
    </row>
    <row r="21" spans="1:13" ht="15" customHeight="1">
      <c r="A21" s="50" t="s">
        <v>73</v>
      </c>
      <c r="B21" s="14"/>
      <c r="C21" s="15"/>
      <c r="D21" s="47"/>
      <c r="E21" s="29">
        <f t="shared" si="2"/>
        <v>0.54300000000000004</v>
      </c>
      <c r="F21" s="48">
        <f t="shared" si="4"/>
        <v>0</v>
      </c>
      <c r="H21" s="12" t="s">
        <v>15</v>
      </c>
      <c r="I21" s="12">
        <v>17</v>
      </c>
      <c r="J21" s="13"/>
      <c r="K21" s="13" t="s">
        <v>119</v>
      </c>
      <c r="L21" s="74"/>
      <c r="M21" s="74"/>
    </row>
    <row r="22" spans="1:13" ht="15" customHeight="1">
      <c r="A22" s="50" t="s">
        <v>74</v>
      </c>
      <c r="B22" s="14"/>
      <c r="C22" s="15"/>
      <c r="D22" s="47"/>
      <c r="E22" s="29">
        <f t="shared" si="2"/>
        <v>0.54300000000000004</v>
      </c>
      <c r="F22" s="48">
        <f t="shared" si="4"/>
        <v>0</v>
      </c>
      <c r="H22" s="12" t="s">
        <v>12</v>
      </c>
      <c r="I22" s="12">
        <v>18</v>
      </c>
      <c r="J22" s="13"/>
      <c r="K22" s="13" t="s">
        <v>33</v>
      </c>
      <c r="L22" s="74">
        <v>1</v>
      </c>
      <c r="M22" s="74">
        <v>74</v>
      </c>
    </row>
    <row r="23" spans="1:13" ht="15" customHeight="1">
      <c r="A23" s="50" t="s">
        <v>75</v>
      </c>
      <c r="B23" s="14"/>
      <c r="C23" s="15"/>
      <c r="D23" s="47"/>
      <c r="E23" s="29">
        <f t="shared" si="2"/>
        <v>0.54300000000000004</v>
      </c>
      <c r="F23" s="48">
        <f t="shared" si="4"/>
        <v>0</v>
      </c>
      <c r="H23" s="12" t="s">
        <v>17</v>
      </c>
      <c r="I23" s="12">
        <v>19</v>
      </c>
      <c r="J23" s="13"/>
      <c r="K23" s="13" t="s">
        <v>119</v>
      </c>
      <c r="L23" s="74"/>
      <c r="M23" s="74"/>
    </row>
    <row r="24" spans="1:13" ht="15" customHeight="1">
      <c r="A24" s="51" t="s">
        <v>76</v>
      </c>
      <c r="B24" s="16"/>
      <c r="C24" s="17"/>
      <c r="D24" s="29"/>
      <c r="E24" s="29">
        <f t="shared" si="2"/>
        <v>0.54300000000000004</v>
      </c>
      <c r="F24" s="36">
        <v>0</v>
      </c>
      <c r="H24" s="10" t="s">
        <v>16</v>
      </c>
      <c r="I24" s="10">
        <v>20</v>
      </c>
      <c r="J24" s="11"/>
      <c r="K24" s="11"/>
      <c r="L24" s="75"/>
      <c r="M24" s="75"/>
    </row>
    <row r="25" spans="1:13" ht="15" customHeight="1">
      <c r="A25" s="51" t="s">
        <v>77</v>
      </c>
      <c r="B25" s="16"/>
      <c r="C25" s="17"/>
      <c r="D25" s="29"/>
      <c r="E25" s="29">
        <f t="shared" si="2"/>
        <v>0.54300000000000004</v>
      </c>
      <c r="F25" s="36">
        <v>0</v>
      </c>
      <c r="H25" s="10" t="s">
        <v>13</v>
      </c>
      <c r="I25" s="10">
        <v>21</v>
      </c>
      <c r="J25" s="11"/>
      <c r="K25" s="11"/>
      <c r="L25" s="75"/>
      <c r="M25" s="75"/>
    </row>
    <row r="26" spans="1:13" ht="15" customHeight="1">
      <c r="A26" s="50" t="s">
        <v>78</v>
      </c>
      <c r="B26" s="14"/>
      <c r="C26" s="15"/>
      <c r="D26" s="47"/>
      <c r="E26" s="29">
        <f t="shared" si="2"/>
        <v>0.54300000000000004</v>
      </c>
      <c r="F26" s="48">
        <f t="shared" ref="F26:F28" si="5">D26*E26</f>
        <v>0</v>
      </c>
      <c r="H26" s="12" t="s">
        <v>18</v>
      </c>
      <c r="I26" s="12">
        <v>22</v>
      </c>
      <c r="J26" s="13"/>
      <c r="K26" s="13"/>
      <c r="L26" s="74"/>
      <c r="M26" s="74"/>
    </row>
    <row r="27" spans="1:13" ht="15" customHeight="1">
      <c r="A27" s="50" t="s">
        <v>79</v>
      </c>
      <c r="B27" s="14"/>
      <c r="C27" s="15"/>
      <c r="D27" s="47"/>
      <c r="E27" s="29">
        <f t="shared" si="2"/>
        <v>0.54300000000000004</v>
      </c>
      <c r="F27" s="48">
        <f t="shared" si="5"/>
        <v>0</v>
      </c>
      <c r="H27" s="12" t="s">
        <v>15</v>
      </c>
      <c r="I27" s="12">
        <v>23</v>
      </c>
      <c r="J27" s="100" t="s">
        <v>120</v>
      </c>
      <c r="K27" s="13"/>
      <c r="L27" s="74"/>
      <c r="M27" s="74"/>
    </row>
    <row r="28" spans="1:13" ht="15" customHeight="1">
      <c r="A28" s="50" t="s">
        <v>80</v>
      </c>
      <c r="B28" s="14"/>
      <c r="C28" s="15"/>
      <c r="D28" s="47"/>
      <c r="E28" s="29">
        <f t="shared" si="2"/>
        <v>0.54300000000000004</v>
      </c>
      <c r="F28" s="48">
        <f t="shared" si="5"/>
        <v>0</v>
      </c>
      <c r="H28" s="12" t="s">
        <v>15</v>
      </c>
      <c r="I28" s="12">
        <v>24</v>
      </c>
      <c r="J28" s="13"/>
      <c r="K28" s="13" t="s">
        <v>33</v>
      </c>
      <c r="L28" s="74">
        <v>1</v>
      </c>
      <c r="M28" s="74">
        <v>74</v>
      </c>
    </row>
    <row r="29" spans="1:13" ht="15" customHeight="1">
      <c r="A29" s="52" t="s">
        <v>81</v>
      </c>
      <c r="B29" s="53"/>
      <c r="C29" s="54"/>
      <c r="D29" s="55"/>
      <c r="E29" s="55"/>
      <c r="F29" s="56"/>
      <c r="H29" s="58" t="s">
        <v>12</v>
      </c>
      <c r="I29" s="58">
        <v>25</v>
      </c>
      <c r="J29" s="59"/>
      <c r="K29" s="60" t="s">
        <v>23</v>
      </c>
      <c r="L29" s="78"/>
      <c r="M29" s="78"/>
    </row>
    <row r="30" spans="1:13" ht="15" customHeight="1">
      <c r="A30" s="50" t="s">
        <v>82</v>
      </c>
      <c r="B30" s="14"/>
      <c r="C30" s="15"/>
      <c r="D30" s="47"/>
      <c r="E30" s="29">
        <f t="shared" ref="E30:E35" si="6">barème2018</f>
        <v>0.54300000000000004</v>
      </c>
      <c r="F30" s="48">
        <f>D30*E30</f>
        <v>0</v>
      </c>
      <c r="H30" s="12" t="s">
        <v>17</v>
      </c>
      <c r="I30" s="12">
        <v>26</v>
      </c>
      <c r="J30" s="59"/>
      <c r="K30" s="59"/>
      <c r="L30" s="78"/>
      <c r="M30" s="78"/>
    </row>
    <row r="31" spans="1:13" ht="15" customHeight="1">
      <c r="A31" s="51" t="s">
        <v>83</v>
      </c>
      <c r="B31" s="16"/>
      <c r="C31" s="17"/>
      <c r="D31" s="29"/>
      <c r="E31" s="29">
        <f t="shared" si="6"/>
        <v>0.54300000000000004</v>
      </c>
      <c r="F31" s="36">
        <f>D31*E31</f>
        <v>0</v>
      </c>
      <c r="H31" s="10" t="s">
        <v>16</v>
      </c>
      <c r="I31" s="10">
        <v>27</v>
      </c>
      <c r="J31" s="11"/>
      <c r="K31" s="11"/>
      <c r="L31" s="75"/>
      <c r="M31" s="75"/>
    </row>
    <row r="32" spans="1:13" ht="15" customHeight="1">
      <c r="A32" s="51" t="s">
        <v>84</v>
      </c>
      <c r="B32" s="16"/>
      <c r="C32" s="17"/>
      <c r="D32" s="29"/>
      <c r="E32" s="29">
        <f t="shared" si="6"/>
        <v>0.54300000000000004</v>
      </c>
      <c r="F32" s="36"/>
      <c r="H32" s="10" t="s">
        <v>13</v>
      </c>
      <c r="I32" s="10">
        <v>28</v>
      </c>
      <c r="J32" s="11"/>
      <c r="K32" s="11"/>
      <c r="L32" s="75"/>
      <c r="M32" s="75"/>
    </row>
    <row r="33" spans="1:13" ht="15" customHeight="1">
      <c r="A33" s="50" t="s">
        <v>85</v>
      </c>
      <c r="B33" s="8" t="s">
        <v>95</v>
      </c>
      <c r="C33" s="9" t="s">
        <v>94</v>
      </c>
      <c r="D33" s="82">
        <f>12.3+12.2</f>
        <v>24.5</v>
      </c>
      <c r="E33" s="29">
        <f t="shared" si="6"/>
        <v>0.54300000000000004</v>
      </c>
      <c r="F33" s="48">
        <f t="shared" ref="F33:F35" si="7">D33*E33</f>
        <v>13.303500000000001</v>
      </c>
      <c r="H33" s="12" t="s">
        <v>18</v>
      </c>
      <c r="I33" s="12">
        <v>29</v>
      </c>
      <c r="J33" s="13"/>
      <c r="K33" s="13" t="s">
        <v>33</v>
      </c>
      <c r="L33" s="74"/>
      <c r="M33" s="74">
        <v>74</v>
      </c>
    </row>
    <row r="34" spans="1:13" ht="15" customHeight="1">
      <c r="A34" s="50" t="s">
        <v>86</v>
      </c>
      <c r="B34" s="14" t="s">
        <v>97</v>
      </c>
      <c r="C34" s="15" t="s">
        <v>96</v>
      </c>
      <c r="D34" s="47">
        <f>0.25+1.3</f>
        <v>1.55</v>
      </c>
      <c r="E34" s="29">
        <f t="shared" si="6"/>
        <v>0.54300000000000004</v>
      </c>
      <c r="F34" s="48">
        <f t="shared" si="7"/>
        <v>0.84165000000000012</v>
      </c>
      <c r="H34" s="12" t="s">
        <v>15</v>
      </c>
      <c r="I34" s="12">
        <v>30</v>
      </c>
      <c r="J34" s="13" t="s">
        <v>118</v>
      </c>
      <c r="K34" s="13"/>
      <c r="L34" s="74"/>
      <c r="M34" s="74"/>
    </row>
    <row r="35" spans="1:13" ht="15" customHeight="1">
      <c r="A35" s="50" t="s">
        <v>87</v>
      </c>
      <c r="B35" s="14"/>
      <c r="C35" s="15"/>
      <c r="D35" s="47"/>
      <c r="E35" s="29">
        <f t="shared" si="6"/>
        <v>0.54300000000000004</v>
      </c>
      <c r="F35" s="48">
        <f t="shared" si="7"/>
        <v>0</v>
      </c>
      <c r="H35" s="12" t="s">
        <v>15</v>
      </c>
      <c r="I35" s="12">
        <v>31</v>
      </c>
      <c r="J35" s="13"/>
      <c r="K35" s="13"/>
      <c r="L35" s="74"/>
      <c r="M35" s="74"/>
    </row>
    <row r="36" spans="1:13">
      <c r="A36" s="25"/>
      <c r="B36" s="26" t="s">
        <v>35</v>
      </c>
      <c r="C36" s="27"/>
      <c r="D36" s="30"/>
      <c r="E36" s="30"/>
      <c r="F36" s="38">
        <f>SUM(F5:F34)</f>
        <v>28.290300000000002</v>
      </c>
      <c r="H36" s="49"/>
      <c r="I36" s="49"/>
      <c r="J36" s="49"/>
      <c r="K36" s="49"/>
      <c r="L36" s="76">
        <f>SUM(L7:L35)</f>
        <v>8</v>
      </c>
      <c r="M36" s="76">
        <f>SUM(M7:M35)</f>
        <v>666</v>
      </c>
    </row>
    <row r="37" spans="1:13">
      <c r="L37" s="79" t="s">
        <v>147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  <pageSetup paperSize="11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>
      <selection sqref="A1:F1"/>
    </sheetView>
  </sheetViews>
  <sheetFormatPr baseColWidth="10" defaultRowHeight="12.75"/>
  <cols>
    <col min="1" max="1" width="7.625" style="4" customWidth="1"/>
    <col min="2" max="2" width="38.875" style="4" bestFit="1" customWidth="1"/>
    <col min="3" max="3" width="18.5" style="4" bestFit="1" customWidth="1"/>
    <col min="4" max="4" width="11" style="1"/>
    <col min="5" max="5" width="7.5" style="1" customWidth="1"/>
    <col min="6" max="6" width="11" style="34"/>
    <col min="7" max="7" width="3.625" style="4" customWidth="1"/>
    <col min="8" max="9" width="5.625" customWidth="1"/>
    <col min="10" max="10" width="12.875" bestFit="1" customWidth="1"/>
    <col min="13" max="13" width="12.5" style="79" bestFit="1" customWidth="1"/>
  </cols>
  <sheetData>
    <row r="1" spans="1:13" s="18" customFormat="1" ht="24.75" customHeight="1">
      <c r="A1" s="125" t="s">
        <v>46</v>
      </c>
      <c r="B1" s="125"/>
      <c r="C1" s="125"/>
      <c r="D1" s="125"/>
      <c r="E1" s="125"/>
      <c r="F1" s="125"/>
      <c r="H1" s="126" t="s">
        <v>47</v>
      </c>
      <c r="I1" s="126"/>
      <c r="J1" s="126"/>
      <c r="K1" s="126"/>
      <c r="L1" s="126"/>
      <c r="M1" s="126"/>
    </row>
    <row r="2" spans="1:13" s="2" customFormat="1" ht="24.75" customHeight="1">
      <c r="A2" s="127" t="s">
        <v>5</v>
      </c>
      <c r="B2" s="127"/>
      <c r="C2" s="127"/>
      <c r="D2" s="127"/>
      <c r="E2" s="127"/>
      <c r="F2" s="127"/>
      <c r="G2" s="19"/>
      <c r="H2" s="127" t="s">
        <v>5</v>
      </c>
      <c r="I2" s="127"/>
      <c r="J2" s="127"/>
      <c r="K2" s="127"/>
      <c r="L2" s="127"/>
      <c r="M2" s="127"/>
    </row>
    <row r="3" spans="1:13">
      <c r="G3" s="71"/>
    </row>
    <row r="4" spans="1:13" ht="15" customHeight="1">
      <c r="A4" s="7" t="s">
        <v>51</v>
      </c>
      <c r="B4" s="7" t="s">
        <v>52</v>
      </c>
      <c r="C4" s="7" t="s">
        <v>53</v>
      </c>
      <c r="D4" s="28" t="s">
        <v>50</v>
      </c>
      <c r="E4" s="28" t="s">
        <v>54</v>
      </c>
      <c r="F4" s="41" t="s">
        <v>49</v>
      </c>
      <c r="G4" s="6"/>
      <c r="H4" s="62" t="s">
        <v>12</v>
      </c>
      <c r="I4" s="62" t="s">
        <v>13</v>
      </c>
      <c r="J4" s="63" t="s">
        <v>90</v>
      </c>
      <c r="K4" s="64" t="s">
        <v>91</v>
      </c>
      <c r="L4" s="63" t="s">
        <v>20</v>
      </c>
      <c r="M4" s="77" t="s">
        <v>14</v>
      </c>
    </row>
    <row r="5" spans="1:13" ht="15" customHeight="1">
      <c r="A5" s="50" t="s">
        <v>57</v>
      </c>
      <c r="B5" s="14"/>
      <c r="C5" s="15"/>
      <c r="D5" s="47"/>
      <c r="E5" s="29">
        <f t="shared" ref="E5:E34" si="0">barème2018</f>
        <v>0.54300000000000004</v>
      </c>
      <c r="F5" s="48">
        <v>0</v>
      </c>
      <c r="G5" s="6"/>
      <c r="H5" s="12" t="s">
        <v>12</v>
      </c>
      <c r="I5" s="12">
        <v>1</v>
      </c>
      <c r="J5" s="13" t="s">
        <v>119</v>
      </c>
      <c r="K5" s="13"/>
      <c r="L5" s="13"/>
      <c r="M5" s="74"/>
    </row>
    <row r="6" spans="1:13" ht="15" customHeight="1">
      <c r="A6" s="50" t="s">
        <v>58</v>
      </c>
      <c r="B6" s="14"/>
      <c r="C6" s="15"/>
      <c r="D6" s="47"/>
      <c r="E6" s="29">
        <f t="shared" si="0"/>
        <v>0.54300000000000004</v>
      </c>
      <c r="F6" s="48">
        <v>0</v>
      </c>
      <c r="G6" s="6"/>
      <c r="H6" s="12" t="s">
        <v>17</v>
      </c>
      <c r="I6" s="12">
        <v>2</v>
      </c>
      <c r="J6" s="13"/>
      <c r="K6" s="13" t="s">
        <v>33</v>
      </c>
      <c r="L6" s="13"/>
      <c r="M6" s="74">
        <v>74</v>
      </c>
    </row>
    <row r="7" spans="1:13" ht="15" customHeight="1">
      <c r="A7" s="51" t="s">
        <v>59</v>
      </c>
      <c r="B7" s="16"/>
      <c r="C7" s="17"/>
      <c r="D7" s="29"/>
      <c r="E7" s="29">
        <f t="shared" si="0"/>
        <v>0.54300000000000004</v>
      </c>
      <c r="F7" s="36">
        <v>0</v>
      </c>
      <c r="G7" s="6"/>
      <c r="H7" s="10" t="s">
        <v>16</v>
      </c>
      <c r="I7" s="10">
        <v>3</v>
      </c>
      <c r="J7" s="11"/>
      <c r="K7" s="11"/>
      <c r="L7" s="11"/>
      <c r="M7" s="75"/>
    </row>
    <row r="8" spans="1:13" ht="15" customHeight="1">
      <c r="A8" s="51" t="s">
        <v>60</v>
      </c>
      <c r="B8" s="16"/>
      <c r="C8" s="17"/>
      <c r="D8" s="29"/>
      <c r="E8" s="29">
        <f t="shared" si="0"/>
        <v>0.54300000000000004</v>
      </c>
      <c r="F8" s="36">
        <v>0</v>
      </c>
      <c r="G8" s="6"/>
      <c r="H8" s="10" t="s">
        <v>13</v>
      </c>
      <c r="I8" s="10">
        <v>4</v>
      </c>
      <c r="J8" s="11"/>
      <c r="K8" s="11"/>
      <c r="L8" s="11"/>
      <c r="M8" s="75"/>
    </row>
    <row r="9" spans="1:13" ht="15" customHeight="1">
      <c r="A9" s="52" t="s">
        <v>61</v>
      </c>
      <c r="B9" s="53"/>
      <c r="C9" s="54"/>
      <c r="D9" s="55"/>
      <c r="E9" s="55">
        <f t="shared" si="0"/>
        <v>0.54300000000000004</v>
      </c>
      <c r="F9" s="56">
        <f>D9*E9</f>
        <v>0</v>
      </c>
      <c r="G9" s="6"/>
      <c r="H9" s="58" t="s">
        <v>18</v>
      </c>
      <c r="I9" s="58">
        <v>5</v>
      </c>
      <c r="J9" s="59"/>
      <c r="K9" s="60" t="s">
        <v>24</v>
      </c>
      <c r="L9" s="59"/>
      <c r="M9" s="78"/>
    </row>
    <row r="10" spans="1:13" ht="15" customHeight="1">
      <c r="A10" s="50" t="s">
        <v>62</v>
      </c>
      <c r="B10" s="14"/>
      <c r="C10" s="15"/>
      <c r="D10" s="47"/>
      <c r="E10" s="29">
        <f t="shared" si="0"/>
        <v>0.54300000000000004</v>
      </c>
      <c r="F10" s="48">
        <v>0</v>
      </c>
      <c r="G10" s="6"/>
      <c r="H10" s="12" t="s">
        <v>15</v>
      </c>
      <c r="I10" s="12">
        <v>6</v>
      </c>
      <c r="J10" s="13"/>
      <c r="K10" s="13" t="s">
        <v>33</v>
      </c>
      <c r="L10" s="13"/>
      <c r="M10" s="74">
        <v>74</v>
      </c>
    </row>
    <row r="11" spans="1:13" ht="15" customHeight="1">
      <c r="A11" s="50" t="s">
        <v>63</v>
      </c>
      <c r="B11" s="14"/>
      <c r="C11" s="15"/>
      <c r="D11" s="47"/>
      <c r="E11" s="29">
        <f t="shared" si="0"/>
        <v>0.54300000000000004</v>
      </c>
      <c r="F11" s="48">
        <v>0</v>
      </c>
      <c r="G11" s="6"/>
      <c r="H11" s="12" t="s">
        <v>15</v>
      </c>
      <c r="I11" s="12">
        <v>7</v>
      </c>
      <c r="J11" s="13"/>
      <c r="K11" s="13" t="s">
        <v>33</v>
      </c>
      <c r="L11" s="13"/>
      <c r="M11" s="74">
        <v>74</v>
      </c>
    </row>
    <row r="12" spans="1:13" ht="15" customHeight="1">
      <c r="A12" s="50" t="s">
        <v>64</v>
      </c>
      <c r="B12" s="14"/>
      <c r="C12" s="15"/>
      <c r="D12" s="47"/>
      <c r="E12" s="29">
        <f t="shared" si="0"/>
        <v>0.54300000000000004</v>
      </c>
      <c r="F12" s="48">
        <f>D12*E12</f>
        <v>0</v>
      </c>
      <c r="H12" s="12" t="s">
        <v>12</v>
      </c>
      <c r="I12" s="12">
        <v>8</v>
      </c>
      <c r="J12" s="13"/>
      <c r="K12" s="13" t="s">
        <v>33</v>
      </c>
      <c r="L12" s="13"/>
      <c r="M12" s="74">
        <v>74</v>
      </c>
    </row>
    <row r="13" spans="1:13" ht="15" customHeight="1">
      <c r="A13" s="50" t="s">
        <v>65</v>
      </c>
      <c r="B13" s="14"/>
      <c r="C13" s="15"/>
      <c r="D13" s="47"/>
      <c r="E13" s="29">
        <f t="shared" si="0"/>
        <v>0.54300000000000004</v>
      </c>
      <c r="F13" s="48">
        <v>0</v>
      </c>
      <c r="H13" s="12" t="s">
        <v>17</v>
      </c>
      <c r="I13" s="12">
        <v>9</v>
      </c>
      <c r="J13" s="13"/>
      <c r="K13" s="13" t="s">
        <v>33</v>
      </c>
      <c r="L13" s="13"/>
      <c r="M13" s="74">
        <v>74</v>
      </c>
    </row>
    <row r="14" spans="1:13" ht="15" customHeight="1">
      <c r="A14" s="51" t="s">
        <v>66</v>
      </c>
      <c r="B14" s="16"/>
      <c r="C14" s="17"/>
      <c r="D14" s="29"/>
      <c r="E14" s="29">
        <f t="shared" si="0"/>
        <v>0.54300000000000004</v>
      </c>
      <c r="F14" s="36">
        <v>0</v>
      </c>
      <c r="H14" s="10" t="s">
        <v>16</v>
      </c>
      <c r="I14" s="10">
        <v>10</v>
      </c>
      <c r="J14" s="11"/>
      <c r="K14" s="11"/>
      <c r="L14" s="11"/>
      <c r="M14" s="75"/>
    </row>
    <row r="15" spans="1:13" ht="15" customHeight="1">
      <c r="A15" s="51" t="s">
        <v>67</v>
      </c>
      <c r="B15" s="16"/>
      <c r="C15" s="17"/>
      <c r="D15" s="29"/>
      <c r="E15" s="29">
        <f t="shared" si="0"/>
        <v>0.54300000000000004</v>
      </c>
      <c r="F15" s="36">
        <f>D15*E15</f>
        <v>0</v>
      </c>
      <c r="H15" s="10" t="s">
        <v>13</v>
      </c>
      <c r="I15" s="10">
        <v>11</v>
      </c>
      <c r="J15" s="11"/>
      <c r="K15" s="11"/>
      <c r="L15" s="11"/>
      <c r="M15" s="75"/>
    </row>
    <row r="16" spans="1:13" ht="15" customHeight="1">
      <c r="A16" s="50" t="s">
        <v>68</v>
      </c>
      <c r="B16" s="14"/>
      <c r="C16" s="15"/>
      <c r="D16" s="47"/>
      <c r="E16" s="29">
        <f t="shared" si="0"/>
        <v>0.54300000000000004</v>
      </c>
      <c r="F16" s="48">
        <v>0</v>
      </c>
      <c r="H16" s="12" t="s">
        <v>18</v>
      </c>
      <c r="I16" s="12">
        <v>12</v>
      </c>
      <c r="J16" s="13" t="s">
        <v>117</v>
      </c>
      <c r="K16" s="13"/>
      <c r="L16" s="13"/>
      <c r="M16" s="74"/>
    </row>
    <row r="17" spans="1:13" ht="15" customHeight="1">
      <c r="A17" s="50" t="s">
        <v>69</v>
      </c>
      <c r="B17" s="14"/>
      <c r="C17" s="15"/>
      <c r="D17" s="47"/>
      <c r="E17" s="29">
        <f t="shared" si="0"/>
        <v>0.54300000000000004</v>
      </c>
      <c r="F17" s="48">
        <v>0</v>
      </c>
      <c r="H17" s="12" t="s">
        <v>15</v>
      </c>
      <c r="I17" s="12">
        <v>13</v>
      </c>
      <c r="J17" s="59"/>
      <c r="K17" s="59"/>
      <c r="L17" s="59"/>
      <c r="M17" s="78"/>
    </row>
    <row r="18" spans="1:13" ht="15" customHeight="1">
      <c r="A18" s="50" t="s">
        <v>70</v>
      </c>
      <c r="B18" s="14"/>
      <c r="C18" s="15"/>
      <c r="D18" s="47"/>
      <c r="E18" s="29">
        <f t="shared" si="0"/>
        <v>0.54300000000000004</v>
      </c>
      <c r="F18" s="48">
        <v>0</v>
      </c>
      <c r="H18" s="12" t="s">
        <v>15</v>
      </c>
      <c r="I18" s="12">
        <v>14</v>
      </c>
      <c r="J18" s="13"/>
      <c r="K18" s="13" t="s">
        <v>33</v>
      </c>
      <c r="L18" s="13"/>
      <c r="M18" s="74">
        <v>74</v>
      </c>
    </row>
    <row r="19" spans="1:13" ht="15" customHeight="1">
      <c r="A19" s="50" t="s">
        <v>71</v>
      </c>
      <c r="B19" s="14"/>
      <c r="C19" s="15"/>
      <c r="D19" s="47"/>
      <c r="E19" s="29">
        <f t="shared" si="0"/>
        <v>0.54300000000000004</v>
      </c>
      <c r="F19" s="48">
        <v>0</v>
      </c>
      <c r="H19" s="12" t="s">
        <v>12</v>
      </c>
      <c r="I19" s="12">
        <v>15</v>
      </c>
      <c r="J19" s="13"/>
      <c r="K19" s="13" t="s">
        <v>33</v>
      </c>
      <c r="L19" s="13"/>
      <c r="M19" s="74">
        <v>74</v>
      </c>
    </row>
    <row r="20" spans="1:13" ht="15" customHeight="1">
      <c r="A20" s="50" t="s">
        <v>72</v>
      </c>
      <c r="B20" s="14"/>
      <c r="C20" s="15"/>
      <c r="D20" s="47"/>
      <c r="E20" s="29">
        <f t="shared" si="0"/>
        <v>0.54300000000000004</v>
      </c>
      <c r="F20" s="48">
        <v>0</v>
      </c>
      <c r="H20" s="12" t="s">
        <v>17</v>
      </c>
      <c r="I20" s="12">
        <v>16</v>
      </c>
      <c r="J20" s="13"/>
      <c r="K20" s="13" t="s">
        <v>33</v>
      </c>
      <c r="L20" s="13"/>
      <c r="M20" s="74">
        <v>74</v>
      </c>
    </row>
    <row r="21" spans="1:13" ht="15" customHeight="1">
      <c r="A21" s="51" t="s">
        <v>73</v>
      </c>
      <c r="B21" s="16"/>
      <c r="C21" s="17"/>
      <c r="D21" s="29"/>
      <c r="E21" s="29">
        <f t="shared" si="0"/>
        <v>0.54300000000000004</v>
      </c>
      <c r="F21" s="36">
        <f>D21*E21</f>
        <v>0</v>
      </c>
      <c r="H21" s="10" t="s">
        <v>16</v>
      </c>
      <c r="I21" s="10">
        <v>17</v>
      </c>
      <c r="J21" s="11"/>
      <c r="K21" s="11"/>
      <c r="L21" s="11"/>
      <c r="M21" s="75"/>
    </row>
    <row r="22" spans="1:13" ht="15" customHeight="1">
      <c r="A22" s="51" t="s">
        <v>74</v>
      </c>
      <c r="B22" s="16"/>
      <c r="C22" s="17"/>
      <c r="D22" s="29"/>
      <c r="E22" s="29">
        <f t="shared" si="0"/>
        <v>0.54300000000000004</v>
      </c>
      <c r="F22" s="36">
        <v>0</v>
      </c>
      <c r="H22" s="10" t="s">
        <v>13</v>
      </c>
      <c r="I22" s="10">
        <v>18</v>
      </c>
      <c r="J22" s="11"/>
      <c r="K22" s="11"/>
      <c r="L22" s="11"/>
      <c r="M22" s="75"/>
    </row>
    <row r="23" spans="1:13" ht="15" customHeight="1">
      <c r="A23" s="50" t="s">
        <v>75</v>
      </c>
      <c r="B23" s="14"/>
      <c r="C23" s="15"/>
      <c r="D23" s="47"/>
      <c r="E23" s="29">
        <f t="shared" si="0"/>
        <v>0.54300000000000004</v>
      </c>
      <c r="F23" s="48">
        <v>0</v>
      </c>
      <c r="H23" s="12" t="s">
        <v>18</v>
      </c>
      <c r="I23" s="12">
        <v>19</v>
      </c>
      <c r="J23" s="13"/>
      <c r="K23" s="13" t="s">
        <v>33</v>
      </c>
      <c r="L23" s="13"/>
      <c r="M23" s="74">
        <v>74</v>
      </c>
    </row>
    <row r="24" spans="1:13" ht="15" customHeight="1">
      <c r="A24" s="50" t="s">
        <v>76</v>
      </c>
      <c r="B24" s="14"/>
      <c r="C24" s="15"/>
      <c r="D24" s="47"/>
      <c r="E24" s="29">
        <f t="shared" si="0"/>
        <v>0.54300000000000004</v>
      </c>
      <c r="F24" s="48">
        <v>0</v>
      </c>
      <c r="H24" s="12" t="s">
        <v>15</v>
      </c>
      <c r="I24" s="12">
        <v>20</v>
      </c>
      <c r="J24" s="13"/>
      <c r="K24" s="13" t="s">
        <v>33</v>
      </c>
      <c r="L24" s="13"/>
      <c r="M24" s="74">
        <v>74</v>
      </c>
    </row>
    <row r="25" spans="1:13" ht="15" customHeight="1">
      <c r="A25" s="50" t="s">
        <v>77</v>
      </c>
      <c r="B25" s="14"/>
      <c r="C25" s="15"/>
      <c r="D25" s="47"/>
      <c r="E25" s="29">
        <f t="shared" si="0"/>
        <v>0.54300000000000004</v>
      </c>
      <c r="F25" s="48">
        <v>0</v>
      </c>
      <c r="H25" s="12" t="s">
        <v>15</v>
      </c>
      <c r="I25" s="12">
        <v>21</v>
      </c>
      <c r="J25" s="13"/>
      <c r="K25" s="13" t="s">
        <v>33</v>
      </c>
      <c r="L25" s="13"/>
      <c r="M25" s="74">
        <v>74</v>
      </c>
    </row>
    <row r="26" spans="1:13" ht="15" customHeight="1">
      <c r="A26" s="50" t="s">
        <v>78</v>
      </c>
      <c r="B26" s="14"/>
      <c r="C26" s="15"/>
      <c r="D26" s="47"/>
      <c r="E26" s="29">
        <f t="shared" si="0"/>
        <v>0.54300000000000004</v>
      </c>
      <c r="F26" s="48">
        <v>0</v>
      </c>
      <c r="H26" s="12" t="s">
        <v>12</v>
      </c>
      <c r="I26" s="12">
        <v>22</v>
      </c>
      <c r="J26" s="13"/>
      <c r="K26" s="13" t="s">
        <v>33</v>
      </c>
      <c r="L26" s="13"/>
      <c r="M26" s="74">
        <v>74</v>
      </c>
    </row>
    <row r="27" spans="1:13" ht="15" customHeight="1">
      <c r="A27" s="50" t="s">
        <v>79</v>
      </c>
      <c r="B27" s="14"/>
      <c r="C27" s="15"/>
      <c r="D27" s="47"/>
      <c r="E27" s="29">
        <f t="shared" si="0"/>
        <v>0.54300000000000004</v>
      </c>
      <c r="F27" s="48">
        <v>0</v>
      </c>
      <c r="H27" s="12" t="s">
        <v>17</v>
      </c>
      <c r="I27" s="12">
        <v>23</v>
      </c>
      <c r="J27" s="13"/>
      <c r="K27" s="13" t="s">
        <v>33</v>
      </c>
      <c r="L27" s="13"/>
      <c r="M27" s="74">
        <v>74</v>
      </c>
    </row>
    <row r="28" spans="1:13" ht="15" customHeight="1">
      <c r="A28" s="51" t="s">
        <v>80</v>
      </c>
      <c r="B28" s="16"/>
      <c r="C28" s="17"/>
      <c r="D28" s="29"/>
      <c r="E28" s="29">
        <f t="shared" si="0"/>
        <v>0.54300000000000004</v>
      </c>
      <c r="F28" s="36">
        <v>0</v>
      </c>
      <c r="H28" s="10" t="s">
        <v>16</v>
      </c>
      <c r="I28" s="10">
        <v>24</v>
      </c>
      <c r="J28" s="11"/>
      <c r="K28" s="11"/>
      <c r="L28" s="11"/>
      <c r="M28" s="75"/>
    </row>
    <row r="29" spans="1:13" ht="15" customHeight="1">
      <c r="A29" s="51" t="s">
        <v>81</v>
      </c>
      <c r="B29" s="16"/>
      <c r="C29" s="17"/>
      <c r="D29" s="29"/>
      <c r="E29" s="29">
        <f t="shared" si="0"/>
        <v>0.54300000000000004</v>
      </c>
      <c r="F29" s="36">
        <v>0</v>
      </c>
      <c r="H29" s="10" t="s">
        <v>13</v>
      </c>
      <c r="I29" s="10">
        <v>25</v>
      </c>
      <c r="J29" s="11"/>
      <c r="K29" s="11"/>
      <c r="L29" s="11"/>
      <c r="M29" s="75"/>
    </row>
    <row r="30" spans="1:13" ht="15" customHeight="1">
      <c r="A30" s="50" t="s">
        <v>82</v>
      </c>
      <c r="B30" s="14"/>
      <c r="C30" s="15"/>
      <c r="D30" s="47"/>
      <c r="E30" s="29">
        <f t="shared" si="0"/>
        <v>0.54300000000000004</v>
      </c>
      <c r="F30" s="48">
        <v>0</v>
      </c>
      <c r="H30" s="12" t="s">
        <v>18</v>
      </c>
      <c r="I30" s="12">
        <v>26</v>
      </c>
      <c r="J30" s="13" t="s">
        <v>117</v>
      </c>
      <c r="K30" s="13"/>
      <c r="L30" s="13"/>
      <c r="M30" s="74"/>
    </row>
    <row r="31" spans="1:13" ht="15" customHeight="1">
      <c r="A31" s="50" t="s">
        <v>83</v>
      </c>
      <c r="B31" s="14"/>
      <c r="C31" s="15"/>
      <c r="D31" s="47"/>
      <c r="E31" s="29">
        <f t="shared" si="0"/>
        <v>0.54300000000000004</v>
      </c>
      <c r="F31" s="48">
        <f>D31*E31</f>
        <v>0</v>
      </c>
      <c r="H31" s="12" t="s">
        <v>15</v>
      </c>
      <c r="I31" s="12">
        <v>27</v>
      </c>
      <c r="J31" s="13"/>
      <c r="K31" s="13" t="s">
        <v>33</v>
      </c>
      <c r="L31" s="74">
        <v>1</v>
      </c>
      <c r="M31" s="74">
        <v>74</v>
      </c>
    </row>
    <row r="32" spans="1:13" ht="15" customHeight="1">
      <c r="A32" s="50" t="s">
        <v>84</v>
      </c>
      <c r="B32" s="14"/>
      <c r="C32" s="15"/>
      <c r="D32" s="47"/>
      <c r="E32" s="29">
        <f t="shared" si="0"/>
        <v>0.54300000000000004</v>
      </c>
      <c r="F32" s="48"/>
      <c r="H32" s="12" t="s">
        <v>15</v>
      </c>
      <c r="I32" s="12">
        <v>28</v>
      </c>
      <c r="J32" s="13"/>
      <c r="K32" s="13" t="s">
        <v>33</v>
      </c>
      <c r="L32" s="74">
        <v>1</v>
      </c>
      <c r="M32" s="74">
        <v>74</v>
      </c>
    </row>
    <row r="33" spans="1:13" ht="15" customHeight="1">
      <c r="A33" s="50" t="s">
        <v>85</v>
      </c>
      <c r="B33" s="14"/>
      <c r="C33" s="15"/>
      <c r="D33" s="47"/>
      <c r="E33" s="29">
        <f t="shared" si="0"/>
        <v>0.54300000000000004</v>
      </c>
      <c r="F33" s="48">
        <f>D33*E33</f>
        <v>0</v>
      </c>
      <c r="H33" s="12" t="s">
        <v>12</v>
      </c>
      <c r="I33" s="12">
        <v>29</v>
      </c>
      <c r="J33" s="13"/>
      <c r="K33" s="13" t="s">
        <v>33</v>
      </c>
      <c r="L33" s="74">
        <v>1</v>
      </c>
      <c r="M33" s="74">
        <v>74</v>
      </c>
    </row>
    <row r="34" spans="1:13" ht="15" customHeight="1">
      <c r="A34" s="50" t="s">
        <v>86</v>
      </c>
      <c r="B34" s="14"/>
      <c r="C34" s="15"/>
      <c r="D34" s="47"/>
      <c r="E34" s="29">
        <f t="shared" si="0"/>
        <v>0.54300000000000004</v>
      </c>
      <c r="F34" s="48">
        <v>0</v>
      </c>
      <c r="H34" s="12" t="s">
        <v>17</v>
      </c>
      <c r="I34" s="12">
        <v>30</v>
      </c>
      <c r="J34" s="13"/>
      <c r="K34" s="13" t="s">
        <v>33</v>
      </c>
      <c r="L34" s="74">
        <v>1</v>
      </c>
      <c r="M34" s="74">
        <v>74</v>
      </c>
    </row>
    <row r="35" spans="1:13">
      <c r="A35" s="25"/>
      <c r="B35" s="26" t="s">
        <v>35</v>
      </c>
      <c r="C35" s="27"/>
      <c r="D35" s="30"/>
      <c r="E35" s="30"/>
      <c r="F35" s="38">
        <f>SUM(F5:F34)</f>
        <v>0</v>
      </c>
      <c r="H35" s="49"/>
      <c r="I35" s="49"/>
      <c r="J35" s="49"/>
      <c r="K35" s="49"/>
      <c r="L35" s="76">
        <f>SUM(L7:L34)</f>
        <v>4</v>
      </c>
      <c r="M35" s="76">
        <f>SUM(M7:M34)</f>
        <v>1184</v>
      </c>
    </row>
    <row r="36" spans="1:13">
      <c r="L36" t="s">
        <v>148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>
      <selection sqref="A1:F1"/>
    </sheetView>
  </sheetViews>
  <sheetFormatPr baseColWidth="10" defaultRowHeight="12.75"/>
  <cols>
    <col min="1" max="1" width="7.625" style="4" customWidth="1"/>
    <col min="2" max="2" width="38.875" style="4" bestFit="1" customWidth="1"/>
    <col min="3" max="3" width="18.5" style="4" bestFit="1" customWidth="1"/>
    <col min="4" max="4" width="11" style="1"/>
    <col min="5" max="5" width="7.5" style="1" customWidth="1"/>
    <col min="6" max="6" width="11" style="34"/>
    <col min="7" max="7" width="3.625" style="4" customWidth="1"/>
    <col min="8" max="9" width="5.625" customWidth="1"/>
    <col min="10" max="10" width="12.875" bestFit="1" customWidth="1"/>
    <col min="12" max="12" width="11" style="79"/>
    <col min="13" max="13" width="12.5" style="79" bestFit="1" customWidth="1"/>
  </cols>
  <sheetData>
    <row r="1" spans="1:13" s="18" customFormat="1" ht="24.75" customHeight="1">
      <c r="A1" s="125" t="s">
        <v>46</v>
      </c>
      <c r="B1" s="125"/>
      <c r="C1" s="125"/>
      <c r="D1" s="125"/>
      <c r="E1" s="125"/>
      <c r="F1" s="125"/>
      <c r="H1" s="126" t="s">
        <v>47</v>
      </c>
      <c r="I1" s="126"/>
      <c r="J1" s="126"/>
      <c r="K1" s="126"/>
      <c r="L1" s="126"/>
      <c r="M1" s="126"/>
    </row>
    <row r="2" spans="1:13" s="2" customFormat="1" ht="24.75" customHeight="1">
      <c r="A2" s="127" t="s">
        <v>6</v>
      </c>
      <c r="B2" s="127"/>
      <c r="C2" s="127"/>
      <c r="D2" s="127"/>
      <c r="E2" s="127"/>
      <c r="F2" s="127"/>
      <c r="G2" s="19"/>
      <c r="H2" s="127" t="s">
        <v>6</v>
      </c>
      <c r="I2" s="127"/>
      <c r="J2" s="127"/>
      <c r="K2" s="127"/>
      <c r="L2" s="127"/>
      <c r="M2" s="127"/>
    </row>
    <row r="3" spans="1:13">
      <c r="G3" s="71"/>
    </row>
    <row r="4" spans="1:13" ht="15" customHeight="1">
      <c r="A4" s="7" t="s">
        <v>51</v>
      </c>
      <c r="B4" s="7" t="s">
        <v>52</v>
      </c>
      <c r="C4" s="7" t="s">
        <v>53</v>
      </c>
      <c r="D4" s="28" t="s">
        <v>50</v>
      </c>
      <c r="E4" s="28" t="s">
        <v>54</v>
      </c>
      <c r="F4" s="41" t="s">
        <v>49</v>
      </c>
      <c r="G4" s="6"/>
      <c r="H4" s="62" t="s">
        <v>12</v>
      </c>
      <c r="I4" s="62" t="s">
        <v>13</v>
      </c>
      <c r="J4" s="63" t="s">
        <v>90</v>
      </c>
      <c r="K4" s="64" t="s">
        <v>91</v>
      </c>
      <c r="L4" s="77" t="s">
        <v>20</v>
      </c>
      <c r="M4" s="77" t="s">
        <v>14</v>
      </c>
    </row>
    <row r="5" spans="1:13" ht="15" customHeight="1">
      <c r="A5" s="51" t="s">
        <v>57</v>
      </c>
      <c r="B5" s="16"/>
      <c r="C5" s="17"/>
      <c r="D5" s="29"/>
      <c r="E5" s="29"/>
      <c r="F5" s="36"/>
      <c r="G5" s="6"/>
      <c r="H5" s="10" t="s">
        <v>16</v>
      </c>
      <c r="I5" s="10">
        <v>1</v>
      </c>
      <c r="J5" s="10"/>
      <c r="K5" s="10"/>
      <c r="L5" s="89"/>
      <c r="M5" s="89"/>
    </row>
    <row r="6" spans="1:13" ht="15" customHeight="1">
      <c r="A6" s="51" t="s">
        <v>58</v>
      </c>
      <c r="B6" s="16"/>
      <c r="C6" s="17"/>
      <c r="D6" s="29"/>
      <c r="E6" s="29"/>
      <c r="F6" s="36"/>
      <c r="G6" s="6"/>
      <c r="H6" s="10" t="s">
        <v>13</v>
      </c>
      <c r="I6" s="10">
        <v>2</v>
      </c>
      <c r="J6" s="10"/>
      <c r="K6" s="10"/>
      <c r="L6" s="89"/>
      <c r="M6" s="89"/>
    </row>
    <row r="7" spans="1:13" ht="15" customHeight="1">
      <c r="A7" s="50" t="s">
        <v>59</v>
      </c>
      <c r="B7" s="14"/>
      <c r="C7" s="15"/>
      <c r="D7" s="47"/>
      <c r="E7" s="29">
        <f t="shared" ref="E7:E35" si="0">barème2018</f>
        <v>0.54300000000000004</v>
      </c>
      <c r="F7" s="48">
        <f>D7*E7</f>
        <v>0</v>
      </c>
      <c r="G7" s="6"/>
      <c r="H7" s="12" t="s">
        <v>18</v>
      </c>
      <c r="I7" s="12">
        <v>3</v>
      </c>
      <c r="J7" s="13"/>
      <c r="K7" s="13" t="s">
        <v>33</v>
      </c>
      <c r="L7" s="74">
        <v>1</v>
      </c>
      <c r="M7" s="74">
        <v>74</v>
      </c>
    </row>
    <row r="8" spans="1:13" ht="15" customHeight="1">
      <c r="A8" s="50" t="s">
        <v>60</v>
      </c>
      <c r="B8" s="14"/>
      <c r="C8" s="15"/>
      <c r="D8" s="47"/>
      <c r="E8" s="29">
        <f t="shared" si="0"/>
        <v>0.54300000000000004</v>
      </c>
      <c r="F8" s="48">
        <f t="shared" ref="F8:F11" si="1">D8*E8</f>
        <v>0</v>
      </c>
      <c r="G8" s="6"/>
      <c r="H8" s="12" t="s">
        <v>15</v>
      </c>
      <c r="I8" s="12">
        <v>4</v>
      </c>
      <c r="J8" s="13"/>
      <c r="K8" s="13" t="s">
        <v>33</v>
      </c>
      <c r="L8" s="74">
        <v>1</v>
      </c>
      <c r="M8" s="74">
        <v>74</v>
      </c>
    </row>
    <row r="9" spans="1:13" ht="15" customHeight="1">
      <c r="A9" s="50" t="s">
        <v>61</v>
      </c>
      <c r="B9" s="14"/>
      <c r="C9" s="15"/>
      <c r="D9" s="47"/>
      <c r="E9" s="29">
        <f t="shared" si="0"/>
        <v>0.54300000000000004</v>
      </c>
      <c r="F9" s="48">
        <f t="shared" si="1"/>
        <v>0</v>
      </c>
      <c r="G9" s="6"/>
      <c r="H9" s="12" t="s">
        <v>15</v>
      </c>
      <c r="I9" s="12">
        <v>5</v>
      </c>
      <c r="J9" s="13"/>
      <c r="K9" s="13" t="s">
        <v>33</v>
      </c>
      <c r="L9" s="74">
        <v>1</v>
      </c>
      <c r="M9" s="74">
        <v>74</v>
      </c>
    </row>
    <row r="10" spans="1:13" ht="15" customHeight="1">
      <c r="A10" s="50" t="s">
        <v>62</v>
      </c>
      <c r="B10" s="8" t="s">
        <v>95</v>
      </c>
      <c r="C10" s="9" t="s">
        <v>94</v>
      </c>
      <c r="D10" s="82">
        <f>12.3+12.2</f>
        <v>24.5</v>
      </c>
      <c r="E10" s="29">
        <f t="shared" si="0"/>
        <v>0.54300000000000004</v>
      </c>
      <c r="F10" s="48">
        <f t="shared" si="1"/>
        <v>13.303500000000001</v>
      </c>
      <c r="G10" s="6"/>
      <c r="H10" s="12" t="s">
        <v>12</v>
      </c>
      <c r="I10" s="12">
        <v>6</v>
      </c>
      <c r="J10" s="13" t="s">
        <v>121</v>
      </c>
      <c r="K10" s="13" t="s">
        <v>33</v>
      </c>
      <c r="L10" s="74">
        <v>1</v>
      </c>
      <c r="M10" s="74">
        <v>74</v>
      </c>
    </row>
    <row r="11" spans="1:13" ht="15" customHeight="1">
      <c r="A11" s="50" t="s">
        <v>63</v>
      </c>
      <c r="B11" s="14"/>
      <c r="C11" s="15"/>
      <c r="D11" s="47"/>
      <c r="E11" s="29">
        <f t="shared" si="0"/>
        <v>0.54300000000000004</v>
      </c>
      <c r="F11" s="48">
        <f t="shared" si="1"/>
        <v>0</v>
      </c>
      <c r="G11" s="6"/>
      <c r="H11" s="12" t="s">
        <v>17</v>
      </c>
      <c r="I11" s="12">
        <v>7</v>
      </c>
      <c r="J11" s="13"/>
      <c r="K11" s="13" t="s">
        <v>33</v>
      </c>
      <c r="L11" s="74">
        <v>1</v>
      </c>
      <c r="M11" s="74">
        <v>74</v>
      </c>
    </row>
    <row r="12" spans="1:13" ht="15" customHeight="1">
      <c r="A12" s="51" t="s">
        <v>64</v>
      </c>
      <c r="B12" s="16"/>
      <c r="C12" s="17"/>
      <c r="D12" s="29"/>
      <c r="E12" s="29">
        <f t="shared" si="0"/>
        <v>0.54300000000000004</v>
      </c>
      <c r="F12" s="36">
        <f>D12*E12</f>
        <v>0</v>
      </c>
      <c r="H12" s="10" t="s">
        <v>16</v>
      </c>
      <c r="I12" s="10">
        <v>8</v>
      </c>
      <c r="J12" s="10"/>
      <c r="K12" s="10"/>
      <c r="L12" s="89"/>
      <c r="M12" s="89"/>
    </row>
    <row r="13" spans="1:13" ht="15" customHeight="1">
      <c r="A13" s="51" t="s">
        <v>65</v>
      </c>
      <c r="B13" s="16"/>
      <c r="C13" s="17"/>
      <c r="D13" s="29"/>
      <c r="E13" s="29">
        <f t="shared" si="0"/>
        <v>0.54300000000000004</v>
      </c>
      <c r="F13" s="36">
        <v>0</v>
      </c>
      <c r="H13" s="10" t="s">
        <v>13</v>
      </c>
      <c r="I13" s="10">
        <v>9</v>
      </c>
      <c r="J13" s="10"/>
      <c r="K13" s="10"/>
      <c r="L13" s="89"/>
      <c r="M13" s="89"/>
    </row>
    <row r="14" spans="1:13" ht="15" customHeight="1">
      <c r="A14" s="50" t="s">
        <v>66</v>
      </c>
      <c r="B14" s="14"/>
      <c r="C14" s="15"/>
      <c r="D14" s="47"/>
      <c r="E14" s="29">
        <f t="shared" si="0"/>
        <v>0.54300000000000004</v>
      </c>
      <c r="F14" s="48">
        <f t="shared" ref="F14:F17" si="2">D14*E14</f>
        <v>0</v>
      </c>
      <c r="H14" s="12" t="s">
        <v>18</v>
      </c>
      <c r="I14" s="12">
        <v>10</v>
      </c>
      <c r="J14" s="13" t="s">
        <v>125</v>
      </c>
      <c r="K14" s="13"/>
      <c r="L14" s="74"/>
      <c r="M14" s="74"/>
    </row>
    <row r="15" spans="1:13" ht="15" customHeight="1">
      <c r="A15" s="50" t="s">
        <v>67</v>
      </c>
      <c r="B15" s="14" t="s">
        <v>97</v>
      </c>
      <c r="C15" s="15" t="s">
        <v>96</v>
      </c>
      <c r="D15" s="47">
        <f>0.25+1.3</f>
        <v>1.55</v>
      </c>
      <c r="E15" s="29">
        <f t="shared" si="0"/>
        <v>0.54300000000000004</v>
      </c>
      <c r="F15" s="48">
        <f t="shared" si="2"/>
        <v>0.84165000000000012</v>
      </c>
      <c r="H15" s="12" t="s">
        <v>15</v>
      </c>
      <c r="I15" s="12">
        <v>11</v>
      </c>
      <c r="J15" s="13" t="s">
        <v>118</v>
      </c>
      <c r="K15" s="13"/>
      <c r="L15" s="74"/>
      <c r="M15" s="74"/>
    </row>
    <row r="16" spans="1:13" ht="15" customHeight="1">
      <c r="A16" s="50" t="s">
        <v>68</v>
      </c>
      <c r="B16" s="14"/>
      <c r="C16" s="15"/>
      <c r="D16" s="47"/>
      <c r="E16" s="29">
        <f t="shared" si="0"/>
        <v>0.54300000000000004</v>
      </c>
      <c r="F16" s="48">
        <f t="shared" si="2"/>
        <v>0</v>
      </c>
      <c r="H16" s="12" t="s">
        <v>15</v>
      </c>
      <c r="I16" s="12">
        <v>12</v>
      </c>
      <c r="J16" s="13"/>
      <c r="K16" s="13" t="s">
        <v>33</v>
      </c>
      <c r="L16" s="74">
        <v>1</v>
      </c>
      <c r="M16" s="74">
        <v>74</v>
      </c>
    </row>
    <row r="17" spans="1:13" ht="15" customHeight="1">
      <c r="A17" s="50" t="s">
        <v>69</v>
      </c>
      <c r="B17" s="14"/>
      <c r="C17" s="15"/>
      <c r="D17" s="47"/>
      <c r="E17" s="29">
        <f t="shared" si="0"/>
        <v>0.54300000000000004</v>
      </c>
      <c r="F17" s="48">
        <f t="shared" si="2"/>
        <v>0</v>
      </c>
      <c r="H17" s="12" t="s">
        <v>12</v>
      </c>
      <c r="I17" s="12">
        <v>13</v>
      </c>
      <c r="J17" s="13"/>
      <c r="K17" s="13" t="s">
        <v>33</v>
      </c>
      <c r="L17" s="74">
        <v>1</v>
      </c>
      <c r="M17" s="74">
        <v>74</v>
      </c>
    </row>
    <row r="18" spans="1:13" ht="15" customHeight="1">
      <c r="A18" s="52" t="s">
        <v>70</v>
      </c>
      <c r="B18" s="53"/>
      <c r="C18" s="54"/>
      <c r="D18" s="55"/>
      <c r="E18" s="55">
        <f t="shared" si="0"/>
        <v>0.54300000000000004</v>
      </c>
      <c r="F18" s="56">
        <v>0</v>
      </c>
      <c r="H18" s="58" t="s">
        <v>17</v>
      </c>
      <c r="I18" s="58">
        <v>14</v>
      </c>
      <c r="J18" s="59"/>
      <c r="K18" s="60" t="s">
        <v>25</v>
      </c>
      <c r="L18" s="78"/>
      <c r="M18" s="78"/>
    </row>
    <row r="19" spans="1:13" ht="15" customHeight="1">
      <c r="A19" s="51" t="s">
        <v>71</v>
      </c>
      <c r="B19" s="16"/>
      <c r="C19" s="17"/>
      <c r="D19" s="29"/>
      <c r="E19" s="29">
        <f t="shared" si="0"/>
        <v>0.54300000000000004</v>
      </c>
      <c r="F19" s="36">
        <v>0</v>
      </c>
      <c r="H19" s="10" t="s">
        <v>16</v>
      </c>
      <c r="I19" s="10">
        <v>15</v>
      </c>
      <c r="J19" s="10"/>
      <c r="K19" s="10"/>
      <c r="L19" s="89"/>
      <c r="M19" s="89"/>
    </row>
    <row r="20" spans="1:13" ht="15" customHeight="1">
      <c r="A20" s="51" t="s">
        <v>72</v>
      </c>
      <c r="B20" s="16"/>
      <c r="C20" s="17"/>
      <c r="D20" s="29"/>
      <c r="E20" s="29">
        <f t="shared" si="0"/>
        <v>0.54300000000000004</v>
      </c>
      <c r="F20" s="36">
        <v>0</v>
      </c>
      <c r="H20" s="10" t="s">
        <v>13</v>
      </c>
      <c r="I20" s="10">
        <v>16</v>
      </c>
      <c r="J20" s="10"/>
      <c r="K20" s="10"/>
      <c r="L20" s="89"/>
      <c r="M20" s="89"/>
    </row>
    <row r="21" spans="1:13" ht="15" customHeight="1">
      <c r="A21" s="50" t="s">
        <v>73</v>
      </c>
      <c r="B21" s="14"/>
      <c r="C21" s="15"/>
      <c r="D21" s="47"/>
      <c r="E21" s="29">
        <f t="shared" si="0"/>
        <v>0.54300000000000004</v>
      </c>
      <c r="F21" s="48">
        <f t="shared" ref="F21:F25" si="3">D21*E21</f>
        <v>0</v>
      </c>
      <c r="H21" s="12" t="s">
        <v>18</v>
      </c>
      <c r="I21" s="12">
        <v>17</v>
      </c>
      <c r="J21" s="13" t="s">
        <v>125</v>
      </c>
      <c r="K21" s="13"/>
      <c r="L21" s="74"/>
      <c r="M21" s="74"/>
    </row>
    <row r="22" spans="1:13" ht="15" customHeight="1">
      <c r="A22" s="50" t="s">
        <v>74</v>
      </c>
      <c r="B22" s="14"/>
      <c r="C22" s="15"/>
      <c r="D22" s="47"/>
      <c r="E22" s="29">
        <f t="shared" si="0"/>
        <v>0.54300000000000004</v>
      </c>
      <c r="F22" s="48">
        <f t="shared" si="3"/>
        <v>0</v>
      </c>
      <c r="H22" s="12" t="s">
        <v>15</v>
      </c>
      <c r="I22" s="12">
        <v>18</v>
      </c>
      <c r="J22" s="13"/>
      <c r="K22" s="13" t="s">
        <v>33</v>
      </c>
      <c r="L22" s="74">
        <v>1</v>
      </c>
      <c r="M22" s="74">
        <v>74</v>
      </c>
    </row>
    <row r="23" spans="1:13" ht="15" customHeight="1">
      <c r="A23" s="50" t="s">
        <v>75</v>
      </c>
      <c r="B23" s="14"/>
      <c r="C23" s="15"/>
      <c r="D23" s="47"/>
      <c r="E23" s="29">
        <f t="shared" si="0"/>
        <v>0.54300000000000004</v>
      </c>
      <c r="F23" s="48">
        <f t="shared" si="3"/>
        <v>0</v>
      </c>
      <c r="H23" s="12" t="s">
        <v>15</v>
      </c>
      <c r="I23" s="12">
        <v>19</v>
      </c>
      <c r="J23" s="13"/>
      <c r="K23" s="13" t="s">
        <v>33</v>
      </c>
      <c r="L23" s="74">
        <v>1</v>
      </c>
      <c r="M23" s="74">
        <v>74</v>
      </c>
    </row>
    <row r="24" spans="1:13" ht="15" customHeight="1">
      <c r="A24" s="50" t="s">
        <v>76</v>
      </c>
      <c r="B24" s="14"/>
      <c r="C24" s="15"/>
      <c r="D24" s="47"/>
      <c r="E24" s="29">
        <f t="shared" si="0"/>
        <v>0.54300000000000004</v>
      </c>
      <c r="F24" s="48">
        <f t="shared" si="3"/>
        <v>0</v>
      </c>
      <c r="H24" s="12" t="s">
        <v>12</v>
      </c>
      <c r="I24" s="12">
        <v>20</v>
      </c>
      <c r="J24" s="13"/>
      <c r="K24" s="13" t="s">
        <v>33</v>
      </c>
      <c r="L24" s="74">
        <v>1</v>
      </c>
      <c r="M24" s="74">
        <v>74</v>
      </c>
    </row>
    <row r="25" spans="1:13" ht="15" customHeight="1">
      <c r="A25" s="50" t="s">
        <v>77</v>
      </c>
      <c r="B25" s="14"/>
      <c r="C25" s="15"/>
      <c r="D25" s="47"/>
      <c r="E25" s="29">
        <f t="shared" si="0"/>
        <v>0.54300000000000004</v>
      </c>
      <c r="F25" s="48">
        <f t="shared" si="3"/>
        <v>0</v>
      </c>
      <c r="H25" s="12" t="s">
        <v>17</v>
      </c>
      <c r="I25" s="12">
        <v>21</v>
      </c>
      <c r="J25" s="13"/>
      <c r="K25" s="13" t="s">
        <v>33</v>
      </c>
      <c r="L25" s="74">
        <v>1</v>
      </c>
      <c r="M25" s="74">
        <v>74</v>
      </c>
    </row>
    <row r="26" spans="1:13" ht="15" customHeight="1">
      <c r="A26" s="51" t="s">
        <v>78</v>
      </c>
      <c r="B26" s="16"/>
      <c r="C26" s="17"/>
      <c r="D26" s="29"/>
      <c r="E26" s="29">
        <f t="shared" si="0"/>
        <v>0.54300000000000004</v>
      </c>
      <c r="F26" s="36">
        <v>0</v>
      </c>
      <c r="H26" s="10" t="s">
        <v>16</v>
      </c>
      <c r="I26" s="10">
        <v>22</v>
      </c>
      <c r="J26" s="10"/>
      <c r="K26" s="10"/>
      <c r="L26" s="89"/>
      <c r="M26" s="89"/>
    </row>
    <row r="27" spans="1:13" ht="15" customHeight="1">
      <c r="A27" s="51" t="s">
        <v>79</v>
      </c>
      <c r="B27" s="16"/>
      <c r="C27" s="17"/>
      <c r="D27" s="29"/>
      <c r="E27" s="29">
        <f t="shared" si="0"/>
        <v>0.54300000000000004</v>
      </c>
      <c r="F27" s="36">
        <v>0</v>
      </c>
      <c r="H27" s="10" t="s">
        <v>13</v>
      </c>
      <c r="I27" s="10">
        <v>23</v>
      </c>
      <c r="J27" s="10"/>
      <c r="K27" s="10"/>
      <c r="L27" s="89"/>
      <c r="M27" s="89"/>
    </row>
    <row r="28" spans="1:13" ht="15" customHeight="1">
      <c r="A28" s="50" t="s">
        <v>80</v>
      </c>
      <c r="B28" s="14"/>
      <c r="C28" s="15"/>
      <c r="D28" s="47"/>
      <c r="E28" s="29">
        <f t="shared" si="0"/>
        <v>0.54300000000000004</v>
      </c>
      <c r="F28" s="48">
        <f t="shared" ref="F28:F32" si="4">D28*E28</f>
        <v>0</v>
      </c>
      <c r="H28" s="12" t="s">
        <v>18</v>
      </c>
      <c r="I28" s="12">
        <v>24</v>
      </c>
      <c r="J28" s="13" t="s">
        <v>125</v>
      </c>
      <c r="K28" s="13"/>
      <c r="L28" s="74"/>
      <c r="M28" s="74"/>
    </row>
    <row r="29" spans="1:13" ht="15" customHeight="1">
      <c r="A29" s="50" t="s">
        <v>81</v>
      </c>
      <c r="B29" s="14"/>
      <c r="C29" s="15"/>
      <c r="D29" s="47"/>
      <c r="E29" s="29">
        <f t="shared" si="0"/>
        <v>0.54300000000000004</v>
      </c>
      <c r="F29" s="48">
        <f t="shared" si="4"/>
        <v>0</v>
      </c>
      <c r="H29" s="12" t="s">
        <v>15</v>
      </c>
      <c r="I29" s="12">
        <v>25</v>
      </c>
      <c r="J29" s="13"/>
      <c r="K29" s="13" t="s">
        <v>33</v>
      </c>
      <c r="L29" s="74">
        <v>1</v>
      </c>
      <c r="M29" s="74">
        <v>74</v>
      </c>
    </row>
    <row r="30" spans="1:13" ht="15" customHeight="1">
      <c r="A30" s="50" t="s">
        <v>82</v>
      </c>
      <c r="B30" s="14"/>
      <c r="C30" s="15"/>
      <c r="D30" s="47"/>
      <c r="E30" s="29">
        <f t="shared" si="0"/>
        <v>0.54300000000000004</v>
      </c>
      <c r="F30" s="48">
        <f t="shared" si="4"/>
        <v>0</v>
      </c>
      <c r="H30" s="12" t="s">
        <v>15</v>
      </c>
      <c r="I30" s="12">
        <v>26</v>
      </c>
      <c r="J30" s="13"/>
      <c r="K30" s="13" t="s">
        <v>33</v>
      </c>
      <c r="L30" s="74">
        <v>1</v>
      </c>
      <c r="M30" s="74">
        <v>74</v>
      </c>
    </row>
    <row r="31" spans="1:13" ht="15" customHeight="1">
      <c r="A31" s="50" t="s">
        <v>83</v>
      </c>
      <c r="B31" s="14" t="s">
        <v>122</v>
      </c>
      <c r="C31" s="15" t="s">
        <v>123</v>
      </c>
      <c r="D31" s="47">
        <f>28.7+28</f>
        <v>56.7</v>
      </c>
      <c r="E31" s="29">
        <f t="shared" si="0"/>
        <v>0.54300000000000004</v>
      </c>
      <c r="F31" s="48">
        <f t="shared" si="4"/>
        <v>30.788100000000004</v>
      </c>
      <c r="H31" s="12" t="s">
        <v>12</v>
      </c>
      <c r="I31" s="12">
        <v>27</v>
      </c>
      <c r="J31" s="13" t="s">
        <v>124</v>
      </c>
      <c r="K31" s="13"/>
      <c r="L31" s="90">
        <v>0</v>
      </c>
      <c r="M31" s="74"/>
    </row>
    <row r="32" spans="1:13" ht="15" customHeight="1">
      <c r="A32" s="50" t="s">
        <v>84</v>
      </c>
      <c r="B32" s="14"/>
      <c r="C32" s="15"/>
      <c r="D32" s="47"/>
      <c r="E32" s="29">
        <f t="shared" si="0"/>
        <v>0.54300000000000004</v>
      </c>
      <c r="F32" s="48">
        <f t="shared" si="4"/>
        <v>0</v>
      </c>
      <c r="H32" s="12" t="s">
        <v>17</v>
      </c>
      <c r="I32" s="12">
        <v>28</v>
      </c>
      <c r="J32" s="13"/>
      <c r="K32" s="13" t="s">
        <v>33</v>
      </c>
      <c r="L32" s="74">
        <v>1</v>
      </c>
      <c r="M32" s="74">
        <v>74</v>
      </c>
    </row>
    <row r="33" spans="1:13" ht="15" customHeight="1">
      <c r="A33" s="51" t="s">
        <v>85</v>
      </c>
      <c r="B33" s="16"/>
      <c r="C33" s="17"/>
      <c r="D33" s="29"/>
      <c r="E33" s="29">
        <f t="shared" si="0"/>
        <v>0.54300000000000004</v>
      </c>
      <c r="F33" s="36">
        <f>D33*E33</f>
        <v>0</v>
      </c>
      <c r="H33" s="10" t="s">
        <v>16</v>
      </c>
      <c r="I33" s="10">
        <v>29</v>
      </c>
      <c r="J33" s="10"/>
      <c r="K33" s="10"/>
      <c r="L33" s="89"/>
      <c r="M33" s="89"/>
    </row>
    <row r="34" spans="1:13" ht="15" customHeight="1">
      <c r="A34" s="51" t="s">
        <v>86</v>
      </c>
      <c r="B34" s="16"/>
      <c r="C34" s="17"/>
      <c r="D34" s="29"/>
      <c r="E34" s="29">
        <f t="shared" si="0"/>
        <v>0.54300000000000004</v>
      </c>
      <c r="F34" s="36">
        <v>0</v>
      </c>
      <c r="H34" s="10" t="s">
        <v>13</v>
      </c>
      <c r="I34" s="10">
        <v>30</v>
      </c>
      <c r="J34" s="10"/>
      <c r="K34" s="10"/>
      <c r="L34" s="89"/>
      <c r="M34" s="89"/>
    </row>
    <row r="35" spans="1:13" ht="15" customHeight="1">
      <c r="A35" s="50" t="s">
        <v>87</v>
      </c>
      <c r="B35" s="14"/>
      <c r="C35" s="15"/>
      <c r="D35" s="47"/>
      <c r="E35" s="29">
        <f t="shared" si="0"/>
        <v>0.54300000000000004</v>
      </c>
      <c r="F35" s="48">
        <f>D35*E35</f>
        <v>0</v>
      </c>
      <c r="H35" s="12" t="s">
        <v>18</v>
      </c>
      <c r="I35" s="12">
        <v>31</v>
      </c>
      <c r="J35" s="13" t="s">
        <v>125</v>
      </c>
      <c r="K35" s="13"/>
      <c r="L35" s="74"/>
      <c r="M35" s="74"/>
    </row>
    <row r="36" spans="1:13">
      <c r="A36" s="25"/>
      <c r="B36" s="26" t="s">
        <v>35</v>
      </c>
      <c r="C36" s="27"/>
      <c r="D36" s="30"/>
      <c r="E36" s="30"/>
      <c r="F36" s="38">
        <f>SUM(F5:F34)</f>
        <v>44.933250000000001</v>
      </c>
      <c r="H36" s="49"/>
      <c r="I36" s="49"/>
      <c r="J36" s="49"/>
      <c r="K36" s="49"/>
      <c r="L36" s="76">
        <f>SUM(L7:L35)</f>
        <v>14</v>
      </c>
      <c r="M36" s="76">
        <f>SUM(M7:M35)</f>
        <v>1036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>
      <selection sqref="A1:F1"/>
    </sheetView>
  </sheetViews>
  <sheetFormatPr baseColWidth="10" defaultRowHeight="12.75"/>
  <cols>
    <col min="1" max="1" width="7.625" style="4" customWidth="1"/>
    <col min="2" max="2" width="38.875" style="4" bestFit="1" customWidth="1"/>
    <col min="3" max="3" width="18.5" style="4" bestFit="1" customWidth="1"/>
    <col min="4" max="4" width="11" style="1"/>
    <col min="5" max="5" width="7.5" style="1" customWidth="1"/>
    <col min="6" max="6" width="11" style="34"/>
    <col min="7" max="7" width="3.625" style="4" customWidth="1"/>
    <col min="8" max="9" width="5.625" customWidth="1"/>
    <col min="10" max="10" width="12.875" bestFit="1" customWidth="1"/>
    <col min="12" max="13" width="11" style="79"/>
  </cols>
  <sheetData>
    <row r="1" spans="1:13" s="18" customFormat="1" ht="24.75" customHeight="1">
      <c r="A1" s="125" t="s">
        <v>46</v>
      </c>
      <c r="B1" s="125"/>
      <c r="C1" s="125"/>
      <c r="D1" s="125"/>
      <c r="E1" s="125"/>
      <c r="F1" s="125"/>
      <c r="H1" s="126" t="s">
        <v>47</v>
      </c>
      <c r="I1" s="126"/>
      <c r="J1" s="126"/>
      <c r="K1" s="126"/>
      <c r="L1" s="126"/>
      <c r="M1" s="126"/>
    </row>
    <row r="2" spans="1:13" s="2" customFormat="1" ht="24.75" customHeight="1">
      <c r="A2" s="127" t="s">
        <v>7</v>
      </c>
      <c r="B2" s="127"/>
      <c r="C2" s="127"/>
      <c r="D2" s="127"/>
      <c r="E2" s="127"/>
      <c r="F2" s="127"/>
      <c r="G2" s="19"/>
      <c r="H2" s="127" t="s">
        <v>7</v>
      </c>
      <c r="I2" s="127"/>
      <c r="J2" s="127"/>
      <c r="K2" s="127"/>
      <c r="L2" s="127"/>
      <c r="M2" s="127"/>
    </row>
    <row r="3" spans="1:13">
      <c r="G3" s="71"/>
    </row>
    <row r="4" spans="1:13" ht="15" customHeight="1">
      <c r="A4" s="7" t="s">
        <v>51</v>
      </c>
      <c r="B4" s="7" t="s">
        <v>52</v>
      </c>
      <c r="C4" s="7" t="s">
        <v>53</v>
      </c>
      <c r="D4" s="28" t="s">
        <v>50</v>
      </c>
      <c r="E4" s="28" t="s">
        <v>54</v>
      </c>
      <c r="F4" s="41" t="s">
        <v>49</v>
      </c>
      <c r="G4" s="6"/>
      <c r="H4" s="62" t="s">
        <v>12</v>
      </c>
      <c r="I4" s="62" t="s">
        <v>13</v>
      </c>
      <c r="J4" s="63" t="s">
        <v>90</v>
      </c>
      <c r="K4" s="64" t="s">
        <v>91</v>
      </c>
      <c r="L4" s="77" t="s">
        <v>20</v>
      </c>
      <c r="M4" s="77" t="s">
        <v>14</v>
      </c>
    </row>
    <row r="5" spans="1:13" ht="15" customHeight="1">
      <c r="A5" s="50" t="s">
        <v>57</v>
      </c>
      <c r="B5" s="14"/>
      <c r="C5" s="15"/>
      <c r="D5" s="47"/>
      <c r="E5" s="29">
        <f>barème2018</f>
        <v>0.54300000000000004</v>
      </c>
      <c r="F5" s="48">
        <v>0</v>
      </c>
      <c r="G5" s="6"/>
      <c r="H5" s="12" t="s">
        <v>15</v>
      </c>
      <c r="I5" s="12">
        <v>1</v>
      </c>
      <c r="J5" s="13" t="s">
        <v>125</v>
      </c>
      <c r="K5" s="13"/>
      <c r="L5" s="74"/>
      <c r="M5" s="74"/>
    </row>
    <row r="6" spans="1:13" ht="15" customHeight="1">
      <c r="A6" s="50" t="s">
        <v>58</v>
      </c>
      <c r="B6" s="14"/>
      <c r="C6" s="15"/>
      <c r="D6" s="47"/>
      <c r="E6" s="29">
        <f>barème2018</f>
        <v>0.54300000000000004</v>
      </c>
      <c r="F6" s="48">
        <v>0</v>
      </c>
      <c r="G6" s="6"/>
      <c r="H6" s="12" t="s">
        <v>15</v>
      </c>
      <c r="I6" s="12">
        <v>2</v>
      </c>
      <c r="J6" s="13"/>
      <c r="K6" s="13" t="s">
        <v>33</v>
      </c>
      <c r="L6" s="74">
        <v>1</v>
      </c>
      <c r="M6" s="74">
        <v>74</v>
      </c>
    </row>
    <row r="7" spans="1:13" ht="15" customHeight="1">
      <c r="A7" s="50" t="s">
        <v>59</v>
      </c>
      <c r="B7" s="14"/>
      <c r="C7" s="15"/>
      <c r="D7" s="47"/>
      <c r="E7" s="29">
        <f>barème2018</f>
        <v>0.54300000000000004</v>
      </c>
      <c r="F7" s="48">
        <v>0</v>
      </c>
      <c r="G7" s="6"/>
      <c r="H7" s="12" t="s">
        <v>12</v>
      </c>
      <c r="I7" s="12">
        <v>3</v>
      </c>
      <c r="J7" s="13"/>
      <c r="K7" s="13" t="s">
        <v>33</v>
      </c>
      <c r="L7" s="74">
        <v>1</v>
      </c>
      <c r="M7" s="74">
        <v>74</v>
      </c>
    </row>
    <row r="8" spans="1:13" ht="15" customHeight="1">
      <c r="A8" s="50" t="s">
        <v>60</v>
      </c>
      <c r="B8" s="14"/>
      <c r="C8" s="15"/>
      <c r="D8" s="47"/>
      <c r="E8" s="29">
        <f>barème2018</f>
        <v>0.54300000000000004</v>
      </c>
      <c r="F8" s="48">
        <v>0</v>
      </c>
      <c r="G8" s="6"/>
      <c r="H8" s="12" t="s">
        <v>17</v>
      </c>
      <c r="I8" s="12">
        <v>4</v>
      </c>
      <c r="J8" s="13"/>
      <c r="K8" s="13" t="s">
        <v>33</v>
      </c>
      <c r="L8" s="74">
        <v>1</v>
      </c>
      <c r="M8" s="74">
        <v>74</v>
      </c>
    </row>
    <row r="9" spans="1:13" ht="15" customHeight="1">
      <c r="A9" s="51" t="s">
        <v>61</v>
      </c>
      <c r="B9" s="16"/>
      <c r="C9" s="17"/>
      <c r="D9" s="29"/>
      <c r="E9" s="29"/>
      <c r="F9" s="36"/>
      <c r="G9" s="6"/>
      <c r="H9" s="10" t="s">
        <v>16</v>
      </c>
      <c r="I9" s="10">
        <v>5</v>
      </c>
      <c r="J9" s="11"/>
      <c r="K9" s="11"/>
      <c r="L9" s="75"/>
      <c r="M9" s="75"/>
    </row>
    <row r="10" spans="1:13" ht="15" customHeight="1">
      <c r="A10" s="51" t="s">
        <v>62</v>
      </c>
      <c r="B10" s="16"/>
      <c r="C10" s="17"/>
      <c r="D10" s="29"/>
      <c r="E10" s="29"/>
      <c r="F10" s="36"/>
      <c r="G10" s="6"/>
      <c r="H10" s="10" t="s">
        <v>13</v>
      </c>
      <c r="I10" s="10">
        <v>6</v>
      </c>
      <c r="J10" s="11"/>
      <c r="K10" s="11"/>
      <c r="L10" s="75"/>
      <c r="M10" s="75"/>
    </row>
    <row r="11" spans="1:13" ht="15" customHeight="1">
      <c r="A11" s="50" t="s">
        <v>63</v>
      </c>
      <c r="B11" s="14"/>
      <c r="C11" s="15"/>
      <c r="D11" s="47"/>
      <c r="E11" s="29">
        <f>barème2018</f>
        <v>0.54300000000000004</v>
      </c>
      <c r="F11" s="48">
        <v>0</v>
      </c>
      <c r="G11" s="6"/>
      <c r="H11" s="12" t="s">
        <v>18</v>
      </c>
      <c r="I11" s="12">
        <v>7</v>
      </c>
      <c r="J11" s="13"/>
      <c r="K11" s="13" t="s">
        <v>33</v>
      </c>
      <c r="L11" s="74">
        <v>1</v>
      </c>
      <c r="M11" s="74">
        <v>74</v>
      </c>
    </row>
    <row r="12" spans="1:13" ht="15" customHeight="1">
      <c r="A12" s="50" t="s">
        <v>64</v>
      </c>
      <c r="B12" s="14"/>
      <c r="C12" s="15"/>
      <c r="D12" s="47"/>
      <c r="E12" s="29">
        <f>barème2018</f>
        <v>0.54300000000000004</v>
      </c>
      <c r="F12" s="48">
        <f>D12*E12</f>
        <v>0</v>
      </c>
      <c r="H12" s="12" t="s">
        <v>15</v>
      </c>
      <c r="I12" s="12">
        <v>8</v>
      </c>
      <c r="J12" s="13"/>
      <c r="K12" s="13" t="s">
        <v>33</v>
      </c>
      <c r="L12" s="74">
        <v>1</v>
      </c>
      <c r="M12" s="74">
        <v>74</v>
      </c>
    </row>
    <row r="13" spans="1:13" ht="15" customHeight="1">
      <c r="A13" s="50" t="s">
        <v>65</v>
      </c>
      <c r="B13" s="14"/>
      <c r="C13" s="15"/>
      <c r="D13" s="47"/>
      <c r="E13" s="29">
        <f>barème2018</f>
        <v>0.54300000000000004</v>
      </c>
      <c r="F13" s="48">
        <v>0</v>
      </c>
      <c r="H13" s="12" t="s">
        <v>15</v>
      </c>
      <c r="I13" s="12">
        <v>9</v>
      </c>
      <c r="J13" s="13"/>
      <c r="K13" s="13" t="s">
        <v>33</v>
      </c>
      <c r="L13" s="74"/>
      <c r="M13" s="74">
        <v>74</v>
      </c>
    </row>
    <row r="14" spans="1:13" ht="15" customHeight="1">
      <c r="A14" s="50" t="s">
        <v>66</v>
      </c>
      <c r="B14" s="14"/>
      <c r="C14" s="15"/>
      <c r="D14" s="47"/>
      <c r="E14" s="29">
        <f>barème2018</f>
        <v>0.54300000000000004</v>
      </c>
      <c r="F14" s="48">
        <v>0</v>
      </c>
      <c r="H14" s="12" t="s">
        <v>12</v>
      </c>
      <c r="I14" s="12">
        <v>10</v>
      </c>
      <c r="J14" s="13"/>
      <c r="K14" s="13" t="s">
        <v>33</v>
      </c>
      <c r="L14" s="74">
        <v>1</v>
      </c>
      <c r="M14" s="74">
        <v>74</v>
      </c>
    </row>
    <row r="15" spans="1:13" ht="15" customHeight="1">
      <c r="A15" s="50" t="s">
        <v>67</v>
      </c>
      <c r="B15" s="14"/>
      <c r="C15" s="15"/>
      <c r="D15" s="47"/>
      <c r="E15" s="29">
        <f>barème2018</f>
        <v>0.54300000000000004</v>
      </c>
      <c r="F15" s="48">
        <f>D15*E15</f>
        <v>0</v>
      </c>
      <c r="H15" s="12" t="s">
        <v>17</v>
      </c>
      <c r="I15" s="12">
        <v>11</v>
      </c>
      <c r="J15" s="13"/>
      <c r="K15" s="13" t="s">
        <v>33</v>
      </c>
      <c r="L15" s="74"/>
      <c r="M15" s="74">
        <v>74</v>
      </c>
    </row>
    <row r="16" spans="1:13" ht="15" customHeight="1">
      <c r="A16" s="51" t="s">
        <v>68</v>
      </c>
      <c r="B16" s="16"/>
      <c r="C16" s="17"/>
      <c r="D16" s="29"/>
      <c r="E16" s="29"/>
      <c r="F16" s="36"/>
      <c r="H16" s="10" t="s">
        <v>16</v>
      </c>
      <c r="I16" s="10">
        <v>12</v>
      </c>
      <c r="J16" s="11"/>
      <c r="K16" s="11"/>
      <c r="L16" s="75"/>
      <c r="M16" s="75"/>
    </row>
    <row r="17" spans="1:13" ht="15" customHeight="1">
      <c r="A17" s="51" t="s">
        <v>69</v>
      </c>
      <c r="B17" s="16"/>
      <c r="C17" s="17"/>
      <c r="D17" s="29"/>
      <c r="E17" s="29"/>
      <c r="F17" s="36"/>
      <c r="H17" s="10" t="s">
        <v>13</v>
      </c>
      <c r="I17" s="10">
        <v>13</v>
      </c>
      <c r="J17" s="11"/>
      <c r="K17" s="11"/>
      <c r="L17" s="75"/>
      <c r="M17" s="75"/>
    </row>
    <row r="18" spans="1:13" ht="15" customHeight="1">
      <c r="A18" s="50" t="s">
        <v>70</v>
      </c>
      <c r="B18" s="14"/>
      <c r="C18" s="15"/>
      <c r="D18" s="47"/>
      <c r="E18" s="29"/>
      <c r="F18" s="48"/>
      <c r="H18" s="58" t="s">
        <v>18</v>
      </c>
      <c r="I18" s="58">
        <v>14</v>
      </c>
      <c r="J18" s="59"/>
      <c r="K18" s="59"/>
      <c r="L18" s="78"/>
      <c r="M18" s="78"/>
    </row>
    <row r="19" spans="1:13" ht="15" customHeight="1">
      <c r="A19" s="52" t="s">
        <v>71</v>
      </c>
      <c r="B19" s="53"/>
      <c r="C19" s="54"/>
      <c r="D19" s="55"/>
      <c r="E19" s="55"/>
      <c r="F19" s="56"/>
      <c r="H19" s="58" t="s">
        <v>15</v>
      </c>
      <c r="I19" s="58">
        <v>15</v>
      </c>
      <c r="J19" s="59"/>
      <c r="K19" s="60" t="s">
        <v>28</v>
      </c>
      <c r="L19" s="78"/>
      <c r="M19" s="78"/>
    </row>
    <row r="20" spans="1:13" ht="15" customHeight="1">
      <c r="A20" s="50" t="s">
        <v>72</v>
      </c>
      <c r="B20" s="14"/>
      <c r="C20" s="15"/>
      <c r="D20" s="47"/>
      <c r="E20" s="29"/>
      <c r="F20" s="48"/>
      <c r="H20" s="58" t="s">
        <v>15</v>
      </c>
      <c r="I20" s="58">
        <v>16</v>
      </c>
      <c r="J20" s="59"/>
      <c r="K20" s="59"/>
      <c r="L20" s="78"/>
      <c r="M20" s="78"/>
    </row>
    <row r="21" spans="1:13" ht="15" customHeight="1">
      <c r="A21" s="50" t="s">
        <v>73</v>
      </c>
      <c r="B21" s="14"/>
      <c r="C21" s="15"/>
      <c r="D21" s="47"/>
      <c r="E21" s="29"/>
      <c r="F21" s="48"/>
      <c r="H21" s="58" t="s">
        <v>12</v>
      </c>
      <c r="I21" s="58">
        <v>17</v>
      </c>
      <c r="J21" s="59"/>
      <c r="K21" s="59"/>
      <c r="L21" s="78"/>
      <c r="M21" s="78"/>
    </row>
    <row r="22" spans="1:13" ht="15" customHeight="1">
      <c r="A22" s="50" t="s">
        <v>74</v>
      </c>
      <c r="B22" s="14"/>
      <c r="C22" s="15"/>
      <c r="D22" s="47"/>
      <c r="E22" s="29"/>
      <c r="F22" s="48"/>
      <c r="H22" s="58" t="s">
        <v>17</v>
      </c>
      <c r="I22" s="58">
        <v>18</v>
      </c>
      <c r="J22" s="59"/>
      <c r="K22" s="59"/>
      <c r="L22" s="78"/>
      <c r="M22" s="78"/>
    </row>
    <row r="23" spans="1:13" ht="15" customHeight="1">
      <c r="A23" s="51" t="s">
        <v>75</v>
      </c>
      <c r="B23" s="16"/>
      <c r="C23" s="17"/>
      <c r="D23" s="29"/>
      <c r="E23" s="29"/>
      <c r="F23" s="36"/>
      <c r="H23" s="58" t="s">
        <v>16</v>
      </c>
      <c r="I23" s="58">
        <v>19</v>
      </c>
      <c r="J23" s="59"/>
      <c r="K23" s="59"/>
      <c r="L23" s="78"/>
      <c r="M23" s="78"/>
    </row>
    <row r="24" spans="1:13" ht="15" customHeight="1">
      <c r="A24" s="51" t="s">
        <v>76</v>
      </c>
      <c r="B24" s="16"/>
      <c r="C24" s="17"/>
      <c r="D24" s="29"/>
      <c r="E24" s="29"/>
      <c r="F24" s="36"/>
      <c r="H24" s="58" t="s">
        <v>13</v>
      </c>
      <c r="I24" s="58">
        <v>20</v>
      </c>
      <c r="J24" s="59"/>
      <c r="K24" s="59"/>
      <c r="L24" s="78"/>
      <c r="M24" s="78"/>
    </row>
    <row r="25" spans="1:13" ht="15" customHeight="1">
      <c r="A25" s="50" t="s">
        <v>77</v>
      </c>
      <c r="B25" s="14"/>
      <c r="C25" s="15"/>
      <c r="D25" s="47"/>
      <c r="E25" s="29"/>
      <c r="F25" s="48"/>
      <c r="H25" s="58" t="s">
        <v>18</v>
      </c>
      <c r="I25" s="58">
        <v>21</v>
      </c>
      <c r="J25" s="59"/>
      <c r="K25" s="59"/>
      <c r="L25" s="78"/>
      <c r="M25" s="78"/>
    </row>
    <row r="26" spans="1:13" ht="15" customHeight="1">
      <c r="A26" s="50" t="s">
        <v>78</v>
      </c>
      <c r="B26" s="14"/>
      <c r="C26" s="15"/>
      <c r="D26" s="47"/>
      <c r="E26" s="29"/>
      <c r="F26" s="48"/>
      <c r="H26" s="58" t="s">
        <v>15</v>
      </c>
      <c r="I26" s="58">
        <v>22</v>
      </c>
      <c r="J26" s="59"/>
      <c r="K26" s="59"/>
      <c r="L26" s="78"/>
      <c r="M26" s="78"/>
    </row>
    <row r="27" spans="1:13" ht="15" customHeight="1">
      <c r="A27" s="50" t="s">
        <v>79</v>
      </c>
      <c r="B27" s="14"/>
      <c r="C27" s="15"/>
      <c r="D27" s="47"/>
      <c r="E27" s="29"/>
      <c r="F27" s="48"/>
      <c r="H27" s="58" t="s">
        <v>15</v>
      </c>
      <c r="I27" s="58">
        <v>23</v>
      </c>
      <c r="J27" s="59"/>
      <c r="K27" s="59"/>
      <c r="L27" s="78"/>
      <c r="M27" s="78"/>
    </row>
    <row r="28" spans="1:13" ht="15" customHeight="1">
      <c r="A28" s="50" t="s">
        <v>80</v>
      </c>
      <c r="B28" s="14"/>
      <c r="C28" s="15"/>
      <c r="D28" s="47"/>
      <c r="E28" s="29"/>
      <c r="F28" s="48"/>
      <c r="H28" s="58" t="s">
        <v>12</v>
      </c>
      <c r="I28" s="58">
        <v>24</v>
      </c>
      <c r="J28" s="59"/>
      <c r="K28" s="59"/>
      <c r="L28" s="78"/>
      <c r="M28" s="78"/>
    </row>
    <row r="29" spans="1:13" ht="15" customHeight="1">
      <c r="A29" s="50" t="s">
        <v>81</v>
      </c>
      <c r="B29" s="14"/>
      <c r="C29" s="15"/>
      <c r="D29" s="47"/>
      <c r="E29" s="29"/>
      <c r="F29" s="48"/>
      <c r="H29" s="58" t="s">
        <v>17</v>
      </c>
      <c r="I29" s="58">
        <v>25</v>
      </c>
      <c r="J29" s="59"/>
      <c r="K29" s="59"/>
      <c r="L29" s="78"/>
      <c r="M29" s="78"/>
    </row>
    <row r="30" spans="1:13" ht="15" customHeight="1">
      <c r="A30" s="51" t="s">
        <v>82</v>
      </c>
      <c r="B30" s="16"/>
      <c r="C30" s="17"/>
      <c r="D30" s="29"/>
      <c r="E30" s="29"/>
      <c r="F30" s="36"/>
      <c r="H30" s="58" t="s">
        <v>16</v>
      </c>
      <c r="I30" s="58">
        <v>26</v>
      </c>
      <c r="J30" s="59"/>
      <c r="K30" s="59"/>
      <c r="L30" s="78"/>
      <c r="M30" s="78"/>
    </row>
    <row r="31" spans="1:13" ht="15" customHeight="1">
      <c r="A31" s="51" t="s">
        <v>83</v>
      </c>
      <c r="B31" s="16"/>
      <c r="C31" s="17"/>
      <c r="D31" s="29"/>
      <c r="E31" s="29"/>
      <c r="F31" s="36"/>
      <c r="H31" s="58" t="s">
        <v>13</v>
      </c>
      <c r="I31" s="58">
        <v>27</v>
      </c>
      <c r="J31" s="59"/>
      <c r="K31" s="59"/>
      <c r="L31" s="78"/>
      <c r="M31" s="78"/>
    </row>
    <row r="32" spans="1:13" ht="15" customHeight="1">
      <c r="A32" s="50" t="s">
        <v>84</v>
      </c>
      <c r="B32" s="14"/>
      <c r="C32" s="15"/>
      <c r="D32" s="47"/>
      <c r="E32" s="29"/>
      <c r="F32" s="48"/>
      <c r="H32" s="58" t="s">
        <v>18</v>
      </c>
      <c r="I32" s="58">
        <v>28</v>
      </c>
      <c r="J32" s="59"/>
      <c r="K32" s="59"/>
      <c r="L32" s="78"/>
      <c r="M32" s="78"/>
    </row>
    <row r="33" spans="1:13" ht="15" customHeight="1">
      <c r="A33" s="50" t="s">
        <v>85</v>
      </c>
      <c r="B33" s="14"/>
      <c r="C33" s="15"/>
      <c r="D33" s="47"/>
      <c r="E33" s="29"/>
      <c r="F33" s="48"/>
      <c r="H33" s="58" t="s">
        <v>15</v>
      </c>
      <c r="I33" s="58">
        <v>29</v>
      </c>
      <c r="J33" s="59"/>
      <c r="K33" s="59"/>
      <c r="L33" s="78"/>
      <c r="M33" s="78"/>
    </row>
    <row r="34" spans="1:13" ht="15" customHeight="1">
      <c r="A34" s="50" t="s">
        <v>86</v>
      </c>
      <c r="B34" s="14"/>
      <c r="C34" s="15"/>
      <c r="D34" s="47"/>
      <c r="E34" s="29"/>
      <c r="F34" s="48"/>
      <c r="H34" s="58" t="s">
        <v>15</v>
      </c>
      <c r="I34" s="58">
        <v>30</v>
      </c>
      <c r="J34" s="59"/>
      <c r="K34" s="59"/>
      <c r="L34" s="78"/>
      <c r="M34" s="78"/>
    </row>
    <row r="35" spans="1:13" ht="15" customHeight="1">
      <c r="A35" s="50" t="s">
        <v>87</v>
      </c>
      <c r="B35" s="14"/>
      <c r="C35" s="15"/>
      <c r="D35" s="47"/>
      <c r="E35" s="29"/>
      <c r="F35" s="48"/>
      <c r="H35" s="58" t="s">
        <v>12</v>
      </c>
      <c r="I35" s="58">
        <v>31</v>
      </c>
      <c r="J35" s="59"/>
      <c r="K35" s="59"/>
      <c r="L35" s="78"/>
      <c r="M35" s="78"/>
    </row>
    <row r="36" spans="1:13">
      <c r="A36" s="25"/>
      <c r="B36" s="26" t="s">
        <v>35</v>
      </c>
      <c r="C36" s="27"/>
      <c r="D36" s="30"/>
      <c r="E36" s="30"/>
      <c r="F36" s="38">
        <f>SUM(F5:F34)</f>
        <v>0</v>
      </c>
      <c r="H36" s="49"/>
      <c r="I36" s="49"/>
      <c r="J36" s="49"/>
      <c r="K36" s="49"/>
      <c r="L36" s="76">
        <f>SUM(L7:L35)</f>
        <v>5</v>
      </c>
      <c r="M36" s="76">
        <f>SUM(M7:M35)</f>
        <v>518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>
      <selection sqref="A1:F1"/>
    </sheetView>
  </sheetViews>
  <sheetFormatPr baseColWidth="10" defaultRowHeight="12.75"/>
  <cols>
    <col min="1" max="1" width="7.625" style="4" customWidth="1"/>
    <col min="2" max="2" width="38.875" style="4" bestFit="1" customWidth="1"/>
    <col min="3" max="3" width="18.5" style="4" bestFit="1" customWidth="1"/>
    <col min="4" max="4" width="11" style="1"/>
    <col min="5" max="5" width="7.5" style="1" customWidth="1"/>
    <col min="6" max="6" width="11" style="34"/>
    <col min="7" max="7" width="3.625" style="4" customWidth="1"/>
    <col min="8" max="9" width="5.625" customWidth="1"/>
    <col min="10" max="10" width="12.875" bestFit="1" customWidth="1"/>
    <col min="12" max="12" width="11" style="79"/>
    <col min="13" max="13" width="12.5" style="79" bestFit="1" customWidth="1"/>
  </cols>
  <sheetData>
    <row r="1" spans="1:13" s="18" customFormat="1" ht="24.75" customHeight="1">
      <c r="A1" s="125" t="s">
        <v>46</v>
      </c>
      <c r="B1" s="125"/>
      <c r="C1" s="125"/>
      <c r="D1" s="125"/>
      <c r="E1" s="125"/>
      <c r="F1" s="125"/>
      <c r="H1" s="126" t="s">
        <v>47</v>
      </c>
      <c r="I1" s="126"/>
      <c r="J1" s="126"/>
      <c r="K1" s="126"/>
      <c r="L1" s="126"/>
      <c r="M1" s="126"/>
    </row>
    <row r="2" spans="1:13" s="2" customFormat="1" ht="24.75" customHeight="1">
      <c r="A2" s="127" t="s">
        <v>8</v>
      </c>
      <c r="B2" s="127"/>
      <c r="C2" s="127"/>
      <c r="D2" s="127"/>
      <c r="E2" s="127"/>
      <c r="F2" s="127"/>
      <c r="G2" s="19"/>
      <c r="H2" s="127" t="s">
        <v>8</v>
      </c>
      <c r="I2" s="127"/>
      <c r="J2" s="127"/>
      <c r="K2" s="127"/>
      <c r="L2" s="127"/>
      <c r="M2" s="127"/>
    </row>
    <row r="3" spans="1:13">
      <c r="G3" s="71"/>
    </row>
    <row r="4" spans="1:13" ht="15" customHeight="1">
      <c r="A4" s="7" t="s">
        <v>51</v>
      </c>
      <c r="B4" s="7" t="s">
        <v>52</v>
      </c>
      <c r="C4" s="7" t="s">
        <v>53</v>
      </c>
      <c r="D4" s="28" t="s">
        <v>50</v>
      </c>
      <c r="E4" s="28" t="s">
        <v>54</v>
      </c>
      <c r="F4" s="41" t="s">
        <v>49</v>
      </c>
      <c r="G4" s="6"/>
      <c r="H4" s="62" t="s">
        <v>12</v>
      </c>
      <c r="I4" s="62" t="s">
        <v>13</v>
      </c>
      <c r="J4" s="63" t="s">
        <v>90</v>
      </c>
      <c r="K4" s="64" t="s">
        <v>91</v>
      </c>
      <c r="L4" s="77" t="s">
        <v>20</v>
      </c>
      <c r="M4" s="77" t="s">
        <v>14</v>
      </c>
    </row>
    <row r="5" spans="1:13" ht="15" customHeight="1">
      <c r="A5" s="50" t="s">
        <v>57</v>
      </c>
      <c r="B5" s="14"/>
      <c r="C5" s="15"/>
      <c r="D5" s="47"/>
      <c r="E5" s="29">
        <f>barème2018</f>
        <v>0.54300000000000004</v>
      </c>
      <c r="F5" s="48">
        <v>0</v>
      </c>
      <c r="G5" s="6"/>
      <c r="H5" s="12" t="s">
        <v>17</v>
      </c>
      <c r="I5" s="12">
        <v>1</v>
      </c>
      <c r="J5" s="13" t="s">
        <v>19</v>
      </c>
      <c r="K5" s="13"/>
      <c r="L5" s="74"/>
      <c r="M5" s="74"/>
    </row>
    <row r="6" spans="1:13" ht="15" customHeight="1">
      <c r="A6" s="51" t="s">
        <v>58</v>
      </c>
      <c r="B6" s="16"/>
      <c r="C6" s="17"/>
      <c r="D6" s="29"/>
      <c r="E6" s="29"/>
      <c r="F6" s="36"/>
      <c r="G6" s="6"/>
      <c r="H6" s="10" t="s">
        <v>16</v>
      </c>
      <c r="I6" s="10">
        <v>2</v>
      </c>
      <c r="J6" s="11"/>
      <c r="K6" s="11"/>
      <c r="L6" s="75"/>
      <c r="M6" s="75"/>
    </row>
    <row r="7" spans="1:13" ht="15" customHeight="1">
      <c r="A7" s="51" t="s">
        <v>59</v>
      </c>
      <c r="B7" s="16"/>
      <c r="C7" s="17"/>
      <c r="D7" s="29"/>
      <c r="E7" s="29"/>
      <c r="F7" s="36"/>
      <c r="G7" s="6"/>
      <c r="H7" s="10" t="s">
        <v>13</v>
      </c>
      <c r="I7" s="10">
        <v>3</v>
      </c>
      <c r="J7" s="11"/>
      <c r="K7" s="11"/>
      <c r="L7" s="75"/>
      <c r="M7" s="75"/>
    </row>
    <row r="8" spans="1:13" ht="15" customHeight="1">
      <c r="A8" s="50" t="s">
        <v>60</v>
      </c>
      <c r="B8" s="14"/>
      <c r="C8" s="15"/>
      <c r="D8" s="47"/>
      <c r="E8" s="29">
        <f>barème2018</f>
        <v>0.54300000000000004</v>
      </c>
      <c r="F8" s="48">
        <v>0</v>
      </c>
      <c r="G8" s="6"/>
      <c r="H8" s="12" t="s">
        <v>18</v>
      </c>
      <c r="I8" s="12">
        <v>4</v>
      </c>
      <c r="J8" s="13"/>
      <c r="K8" s="13" t="s">
        <v>33</v>
      </c>
      <c r="L8" s="74">
        <v>1</v>
      </c>
      <c r="M8" s="74">
        <v>74</v>
      </c>
    </row>
    <row r="9" spans="1:13" ht="15" customHeight="1">
      <c r="A9" s="50" t="s">
        <v>61</v>
      </c>
      <c r="B9" s="14"/>
      <c r="C9" s="15"/>
      <c r="D9" s="47"/>
      <c r="E9" s="29">
        <f>barème2018</f>
        <v>0.54300000000000004</v>
      </c>
      <c r="F9" s="48">
        <f>D9*E9</f>
        <v>0</v>
      </c>
      <c r="G9" s="6"/>
      <c r="H9" s="12" t="s">
        <v>15</v>
      </c>
      <c r="I9" s="12">
        <v>5</v>
      </c>
      <c r="J9" s="13"/>
      <c r="K9" s="13" t="s">
        <v>33</v>
      </c>
      <c r="L9" s="74">
        <v>1</v>
      </c>
      <c r="M9" s="74">
        <v>74</v>
      </c>
    </row>
    <row r="10" spans="1:13" ht="15" customHeight="1">
      <c r="A10" s="50" t="s">
        <v>62</v>
      </c>
      <c r="B10" s="14"/>
      <c r="C10" s="15"/>
      <c r="D10" s="47"/>
      <c r="E10" s="29">
        <f>barème2018</f>
        <v>0.54300000000000004</v>
      </c>
      <c r="F10" s="48">
        <v>0</v>
      </c>
      <c r="G10" s="6"/>
      <c r="H10" s="12" t="s">
        <v>15</v>
      </c>
      <c r="I10" s="12">
        <v>6</v>
      </c>
      <c r="J10" s="13" t="s">
        <v>125</v>
      </c>
      <c r="K10" s="13"/>
      <c r="L10" s="74"/>
      <c r="M10" s="74"/>
    </row>
    <row r="11" spans="1:13" ht="15" customHeight="1">
      <c r="A11" s="50" t="s">
        <v>63</v>
      </c>
      <c r="B11" s="14"/>
      <c r="C11" s="15"/>
      <c r="D11" s="47"/>
      <c r="E11" s="29">
        <f>barème2018</f>
        <v>0.54300000000000004</v>
      </c>
      <c r="F11" s="48">
        <v>0</v>
      </c>
      <c r="G11" s="6"/>
      <c r="H11" s="12" t="s">
        <v>12</v>
      </c>
      <c r="I11" s="12">
        <v>7</v>
      </c>
      <c r="J11" s="13"/>
      <c r="K11" s="13" t="s">
        <v>33</v>
      </c>
      <c r="L11" s="74">
        <v>1</v>
      </c>
      <c r="M11" s="74">
        <v>74</v>
      </c>
    </row>
    <row r="12" spans="1:13" ht="15" customHeight="1">
      <c r="A12" s="50" t="s">
        <v>64</v>
      </c>
      <c r="B12" s="14"/>
      <c r="C12" s="15"/>
      <c r="D12" s="47"/>
      <c r="E12" s="29">
        <f>barème2018</f>
        <v>0.54300000000000004</v>
      </c>
      <c r="F12" s="48">
        <f>D12*E12</f>
        <v>0</v>
      </c>
      <c r="H12" s="12" t="s">
        <v>17</v>
      </c>
      <c r="I12" s="12">
        <v>8</v>
      </c>
      <c r="J12" s="13"/>
      <c r="K12" s="13" t="s">
        <v>33</v>
      </c>
      <c r="L12" s="74">
        <v>1</v>
      </c>
      <c r="M12" s="74">
        <v>74</v>
      </c>
    </row>
    <row r="13" spans="1:13" ht="15" customHeight="1">
      <c r="A13" s="51" t="s">
        <v>65</v>
      </c>
      <c r="B13" s="16"/>
      <c r="C13" s="17"/>
      <c r="D13" s="29"/>
      <c r="E13" s="29"/>
      <c r="F13" s="36"/>
      <c r="H13" s="10" t="s">
        <v>16</v>
      </c>
      <c r="I13" s="10">
        <v>9</v>
      </c>
      <c r="J13" s="11"/>
      <c r="K13" s="11"/>
      <c r="L13" s="75"/>
      <c r="M13" s="75"/>
    </row>
    <row r="14" spans="1:13" ht="15" customHeight="1">
      <c r="A14" s="51" t="s">
        <v>66</v>
      </c>
      <c r="B14" s="16"/>
      <c r="C14" s="17"/>
      <c r="D14" s="29"/>
      <c r="E14" s="29"/>
      <c r="F14" s="36"/>
      <c r="H14" s="10" t="s">
        <v>13</v>
      </c>
      <c r="I14" s="10">
        <v>10</v>
      </c>
      <c r="J14" s="11"/>
      <c r="K14" s="11"/>
      <c r="L14" s="75"/>
      <c r="M14" s="75"/>
    </row>
    <row r="15" spans="1:13" ht="15" customHeight="1">
      <c r="A15" s="50" t="s">
        <v>67</v>
      </c>
      <c r="B15" s="14"/>
      <c r="C15" s="15"/>
      <c r="D15" s="47"/>
      <c r="E15" s="29">
        <f>barème2018</f>
        <v>0.54300000000000004</v>
      </c>
      <c r="F15" s="48">
        <f>D15*E15</f>
        <v>0</v>
      </c>
      <c r="H15" s="12" t="s">
        <v>18</v>
      </c>
      <c r="I15" s="12">
        <v>11</v>
      </c>
      <c r="J15" s="13"/>
      <c r="K15" s="13" t="s">
        <v>33</v>
      </c>
      <c r="L15" s="74">
        <v>1</v>
      </c>
      <c r="M15" s="74">
        <v>74</v>
      </c>
    </row>
    <row r="16" spans="1:13" ht="15" customHeight="1">
      <c r="A16" s="50" t="s">
        <v>68</v>
      </c>
      <c r="B16" s="14"/>
      <c r="C16" s="15"/>
      <c r="D16" s="47"/>
      <c r="E16" s="29">
        <f>barème2018</f>
        <v>0.54300000000000004</v>
      </c>
      <c r="F16" s="48">
        <v>0</v>
      </c>
      <c r="H16" s="12" t="s">
        <v>15</v>
      </c>
      <c r="I16" s="12">
        <v>12</v>
      </c>
      <c r="J16" s="13"/>
      <c r="K16" s="13" t="s">
        <v>33</v>
      </c>
      <c r="L16" s="74">
        <v>1</v>
      </c>
      <c r="M16" s="74">
        <v>74</v>
      </c>
    </row>
    <row r="17" spans="1:13" ht="15" customHeight="1">
      <c r="A17" s="50" t="s">
        <v>69</v>
      </c>
      <c r="B17" s="14"/>
      <c r="C17" s="15"/>
      <c r="D17" s="47"/>
      <c r="E17" s="29">
        <f>barème2018</f>
        <v>0.54300000000000004</v>
      </c>
      <c r="F17" s="48">
        <v>0</v>
      </c>
      <c r="H17" s="12" t="s">
        <v>15</v>
      </c>
      <c r="I17" s="12">
        <v>13</v>
      </c>
      <c r="J17" s="13"/>
      <c r="K17" s="13" t="s">
        <v>33</v>
      </c>
      <c r="L17" s="74">
        <v>1</v>
      </c>
      <c r="M17" s="74">
        <v>74</v>
      </c>
    </row>
    <row r="18" spans="1:13" ht="15" customHeight="1">
      <c r="A18" s="50" t="s">
        <v>70</v>
      </c>
      <c r="B18" s="14"/>
      <c r="C18" s="15"/>
      <c r="D18" s="47"/>
      <c r="E18" s="29">
        <f>barème2018</f>
        <v>0.54300000000000004</v>
      </c>
      <c r="F18" s="48">
        <v>0</v>
      </c>
      <c r="H18" s="12" t="s">
        <v>12</v>
      </c>
      <c r="I18" s="12">
        <v>14</v>
      </c>
      <c r="J18" s="13"/>
      <c r="K18" s="13" t="s">
        <v>33</v>
      </c>
      <c r="L18" s="74">
        <v>1</v>
      </c>
      <c r="M18" s="74">
        <v>74</v>
      </c>
    </row>
    <row r="19" spans="1:13" ht="15" customHeight="1">
      <c r="A19" s="50" t="s">
        <v>71</v>
      </c>
      <c r="B19" s="14"/>
      <c r="C19" s="15"/>
      <c r="D19" s="47"/>
      <c r="E19" s="29">
        <f>barème2018</f>
        <v>0.54300000000000004</v>
      </c>
      <c r="F19" s="48">
        <v>0</v>
      </c>
      <c r="H19" s="12" t="s">
        <v>17</v>
      </c>
      <c r="I19" s="12">
        <v>15</v>
      </c>
      <c r="J19" s="13" t="s">
        <v>125</v>
      </c>
      <c r="K19" s="13"/>
      <c r="L19" s="74"/>
      <c r="M19" s="74"/>
    </row>
    <row r="20" spans="1:13" ht="15" customHeight="1">
      <c r="A20" s="51" t="s">
        <v>72</v>
      </c>
      <c r="B20" s="16"/>
      <c r="C20" s="17"/>
      <c r="D20" s="29"/>
      <c r="E20" s="29"/>
      <c r="F20" s="36"/>
      <c r="H20" s="10" t="s">
        <v>16</v>
      </c>
      <c r="I20" s="10">
        <v>16</v>
      </c>
      <c r="J20" s="11"/>
      <c r="K20" s="11"/>
      <c r="L20" s="75"/>
      <c r="M20" s="75"/>
    </row>
    <row r="21" spans="1:13" ht="15" customHeight="1">
      <c r="A21" s="51" t="s">
        <v>73</v>
      </c>
      <c r="B21" s="16"/>
      <c r="C21" s="17"/>
      <c r="D21" s="29"/>
      <c r="E21" s="29"/>
      <c r="F21" s="36"/>
      <c r="H21" s="10" t="s">
        <v>13</v>
      </c>
      <c r="I21" s="10">
        <v>17</v>
      </c>
      <c r="J21" s="11"/>
      <c r="K21" s="11"/>
      <c r="L21" s="75"/>
      <c r="M21" s="75"/>
    </row>
    <row r="22" spans="1:13" ht="15" customHeight="1">
      <c r="A22" s="50" t="s">
        <v>74</v>
      </c>
      <c r="B22" s="14"/>
      <c r="C22" s="15"/>
      <c r="D22" s="47"/>
      <c r="E22" s="29">
        <f>barème2018</f>
        <v>0.54300000000000004</v>
      </c>
      <c r="F22" s="48">
        <v>0</v>
      </c>
      <c r="H22" s="12" t="s">
        <v>18</v>
      </c>
      <c r="I22" s="12">
        <v>18</v>
      </c>
      <c r="J22" s="13"/>
      <c r="K22" s="13" t="s">
        <v>33</v>
      </c>
      <c r="L22" s="74">
        <v>1</v>
      </c>
      <c r="M22" s="74">
        <v>74</v>
      </c>
    </row>
    <row r="23" spans="1:13" ht="15" customHeight="1">
      <c r="A23" s="50" t="s">
        <v>75</v>
      </c>
      <c r="B23" s="14"/>
      <c r="C23" s="15"/>
      <c r="D23" s="47"/>
      <c r="E23" s="29">
        <f>barème2018</f>
        <v>0.54300000000000004</v>
      </c>
      <c r="F23" s="48">
        <v>0</v>
      </c>
      <c r="H23" s="12" t="s">
        <v>15</v>
      </c>
      <c r="I23" s="12">
        <v>19</v>
      </c>
      <c r="J23" s="13"/>
      <c r="K23" s="13" t="s">
        <v>33</v>
      </c>
      <c r="L23" s="74">
        <v>1</v>
      </c>
      <c r="M23" s="74">
        <v>74</v>
      </c>
    </row>
    <row r="24" spans="1:13" ht="15" customHeight="1">
      <c r="A24" s="50" t="s">
        <v>76</v>
      </c>
      <c r="B24" s="14"/>
      <c r="C24" s="15"/>
      <c r="D24" s="47"/>
      <c r="E24" s="29">
        <f>barème2018</f>
        <v>0.54300000000000004</v>
      </c>
      <c r="F24" s="48">
        <v>0</v>
      </c>
      <c r="H24" s="12" t="s">
        <v>15</v>
      </c>
      <c r="I24" s="12">
        <v>20</v>
      </c>
      <c r="J24" s="13"/>
      <c r="K24" s="13" t="s">
        <v>33</v>
      </c>
      <c r="L24" s="74">
        <v>1</v>
      </c>
      <c r="M24" s="74">
        <v>74</v>
      </c>
    </row>
    <row r="25" spans="1:13" ht="15" customHeight="1">
      <c r="A25" s="50" t="s">
        <v>77</v>
      </c>
      <c r="B25" s="14"/>
      <c r="C25" s="15"/>
      <c r="D25" s="47"/>
      <c r="E25" s="29">
        <f>barème2018</f>
        <v>0.54300000000000004</v>
      </c>
      <c r="F25" s="48">
        <v>0</v>
      </c>
      <c r="H25" s="12" t="s">
        <v>12</v>
      </c>
      <c r="I25" s="12">
        <v>21</v>
      </c>
      <c r="J25" s="13"/>
      <c r="K25" s="13" t="s">
        <v>33</v>
      </c>
      <c r="L25" s="74">
        <v>1</v>
      </c>
      <c r="M25" s="74">
        <v>74</v>
      </c>
    </row>
    <row r="26" spans="1:13" ht="15" customHeight="1">
      <c r="A26" s="50" t="s">
        <v>78</v>
      </c>
      <c r="B26" s="14"/>
      <c r="C26" s="15"/>
      <c r="D26" s="47"/>
      <c r="E26" s="29">
        <f>barème2018</f>
        <v>0.54300000000000004</v>
      </c>
      <c r="F26" s="48">
        <v>0</v>
      </c>
      <c r="H26" s="12" t="s">
        <v>17</v>
      </c>
      <c r="I26" s="12">
        <v>22</v>
      </c>
      <c r="J26" s="13" t="s">
        <v>125</v>
      </c>
      <c r="K26" s="13"/>
      <c r="L26" s="74"/>
      <c r="M26" s="74"/>
    </row>
    <row r="27" spans="1:13" ht="15" customHeight="1">
      <c r="A27" s="51" t="s">
        <v>79</v>
      </c>
      <c r="B27" s="16"/>
      <c r="C27" s="17"/>
      <c r="D27" s="29"/>
      <c r="E27" s="29"/>
      <c r="F27" s="36"/>
      <c r="H27" s="10" t="s">
        <v>16</v>
      </c>
      <c r="I27" s="10">
        <v>23</v>
      </c>
      <c r="J27" s="11"/>
      <c r="K27" s="11"/>
      <c r="L27" s="75"/>
      <c r="M27" s="75"/>
    </row>
    <row r="28" spans="1:13" ht="15" customHeight="1">
      <c r="A28" s="51" t="s">
        <v>80</v>
      </c>
      <c r="B28" s="16"/>
      <c r="C28" s="17"/>
      <c r="D28" s="29"/>
      <c r="E28" s="29"/>
      <c r="F28" s="36"/>
      <c r="H28" s="10" t="s">
        <v>13</v>
      </c>
      <c r="I28" s="10">
        <v>24</v>
      </c>
      <c r="J28" s="11"/>
      <c r="K28" s="11"/>
      <c r="L28" s="75"/>
      <c r="M28" s="75"/>
    </row>
    <row r="29" spans="1:13" ht="15" customHeight="1">
      <c r="A29" s="50" t="s">
        <v>81</v>
      </c>
      <c r="B29" s="14"/>
      <c r="C29" s="15"/>
      <c r="D29" s="47"/>
      <c r="E29" s="29">
        <f>barème2018</f>
        <v>0.54300000000000004</v>
      </c>
      <c r="F29" s="48">
        <v>0</v>
      </c>
      <c r="H29" s="12" t="s">
        <v>18</v>
      </c>
      <c r="I29" s="12">
        <v>25</v>
      </c>
      <c r="J29" s="13"/>
      <c r="K29" s="13" t="s">
        <v>33</v>
      </c>
      <c r="L29" s="74">
        <v>1</v>
      </c>
      <c r="M29" s="74">
        <v>74</v>
      </c>
    </row>
    <row r="30" spans="1:13" ht="15" customHeight="1">
      <c r="A30" s="50" t="s">
        <v>82</v>
      </c>
      <c r="B30" s="14"/>
      <c r="C30" s="15"/>
      <c r="D30" s="47"/>
      <c r="E30" s="29">
        <f>barème2018</f>
        <v>0.54300000000000004</v>
      </c>
      <c r="F30" s="48">
        <v>0</v>
      </c>
      <c r="H30" s="12" t="s">
        <v>15</v>
      </c>
      <c r="I30" s="12">
        <v>26</v>
      </c>
      <c r="J30" s="13"/>
      <c r="K30" s="13" t="s">
        <v>33</v>
      </c>
      <c r="L30" s="74">
        <v>1</v>
      </c>
      <c r="M30" s="74">
        <v>74</v>
      </c>
    </row>
    <row r="31" spans="1:13" ht="15" customHeight="1">
      <c r="A31" s="50" t="s">
        <v>83</v>
      </c>
      <c r="B31" s="14" t="s">
        <v>127</v>
      </c>
      <c r="C31" s="15" t="s">
        <v>126</v>
      </c>
      <c r="D31" s="47">
        <f>40.5+41.3</f>
        <v>81.8</v>
      </c>
      <c r="E31" s="29">
        <f>barème2018</f>
        <v>0.54300000000000004</v>
      </c>
      <c r="F31" s="48">
        <f>D31*E31</f>
        <v>44.417400000000001</v>
      </c>
      <c r="H31" s="12" t="s">
        <v>15</v>
      </c>
      <c r="I31" s="12">
        <v>27</v>
      </c>
      <c r="J31" s="13" t="s">
        <v>128</v>
      </c>
      <c r="K31" s="13"/>
      <c r="L31" s="74"/>
      <c r="M31" s="74"/>
    </row>
    <row r="32" spans="1:13" ht="15" customHeight="1">
      <c r="A32" s="50" t="s">
        <v>84</v>
      </c>
      <c r="B32" s="14"/>
      <c r="C32" s="15"/>
      <c r="D32" s="47"/>
      <c r="E32" s="29">
        <f>barème2018</f>
        <v>0.54300000000000004</v>
      </c>
      <c r="F32" s="48"/>
      <c r="H32" s="12" t="s">
        <v>12</v>
      </c>
      <c r="I32" s="12">
        <v>28</v>
      </c>
      <c r="J32" s="13"/>
      <c r="K32" s="13" t="s">
        <v>33</v>
      </c>
      <c r="L32" s="74">
        <v>1</v>
      </c>
      <c r="M32" s="74">
        <v>74</v>
      </c>
    </row>
    <row r="33" spans="1:13" ht="15" customHeight="1">
      <c r="A33" s="50" t="s">
        <v>85</v>
      </c>
      <c r="B33" s="14"/>
      <c r="C33" s="15"/>
      <c r="D33" s="47"/>
      <c r="E33" s="29">
        <f>barème2018</f>
        <v>0.54300000000000004</v>
      </c>
      <c r="F33" s="48">
        <f>D33*E33</f>
        <v>0</v>
      </c>
      <c r="H33" s="12" t="s">
        <v>17</v>
      </c>
      <c r="I33" s="12">
        <v>29</v>
      </c>
      <c r="J33" s="13"/>
      <c r="K33" s="13" t="s">
        <v>33</v>
      </c>
      <c r="L33" s="74">
        <v>1</v>
      </c>
      <c r="M33" s="74">
        <v>74</v>
      </c>
    </row>
    <row r="34" spans="1:13" ht="15" customHeight="1">
      <c r="A34" s="51" t="s">
        <v>86</v>
      </c>
      <c r="B34" s="16"/>
      <c r="C34" s="17"/>
      <c r="D34" s="29"/>
      <c r="E34" s="29"/>
      <c r="F34" s="36"/>
      <c r="H34" s="10" t="s">
        <v>16</v>
      </c>
      <c r="I34" s="10">
        <v>30</v>
      </c>
      <c r="J34" s="11"/>
      <c r="K34" s="11"/>
      <c r="L34" s="75"/>
      <c r="M34" s="75"/>
    </row>
    <row r="35" spans="1:13">
      <c r="A35" s="25"/>
      <c r="B35" s="26" t="s">
        <v>35</v>
      </c>
      <c r="C35" s="27"/>
      <c r="D35" s="30"/>
      <c r="E35" s="30"/>
      <c r="F35" s="38">
        <f>SUM(F5:F34)</f>
        <v>44.417400000000001</v>
      </c>
      <c r="H35" s="49"/>
      <c r="I35" s="49"/>
      <c r="J35" s="49"/>
      <c r="K35" s="49"/>
      <c r="L35" s="76">
        <f>SUM(L7:L34)</f>
        <v>16</v>
      </c>
      <c r="M35" s="76">
        <f>SUM(M7:M34)</f>
        <v>1184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Janv</vt:lpstr>
      <vt:lpstr>Février</vt:lpstr>
      <vt:lpstr>Mars</vt:lpstr>
      <vt:lpstr>Avril</vt:lpstr>
      <vt:lpstr>Mai</vt:lpstr>
      <vt:lpstr>Juin</vt:lpstr>
      <vt:lpstr>Juil</vt:lpstr>
      <vt:lpstr>Août</vt:lpstr>
      <vt:lpstr>Sept</vt:lpstr>
      <vt:lpstr>Oct</vt:lpstr>
      <vt:lpstr>Nov</vt:lpstr>
      <vt:lpstr>Déc</vt:lpstr>
      <vt:lpstr>Récapitulatif</vt:lpstr>
      <vt:lpstr>Feuil1</vt:lpstr>
      <vt:lpstr>barème2018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cp:lastPrinted>2018-06-05T15:01:48Z</cp:lastPrinted>
  <dcterms:created xsi:type="dcterms:W3CDTF">2015-06-02T07:46:23Z</dcterms:created>
  <dcterms:modified xsi:type="dcterms:W3CDTF">2019-01-08T11:59:11Z</dcterms:modified>
</cp:coreProperties>
</file>